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ape542\Downloads\"/>
    </mc:Choice>
  </mc:AlternateContent>
  <xr:revisionPtr revIDLastSave="0" documentId="13_ncr:1_{BA40120E-5334-4C9E-8656-2047641D8E61}" xr6:coauthVersionLast="47" xr6:coauthVersionMax="47" xr10:uidLastSave="{00000000-0000-0000-0000-000000000000}"/>
  <bookViews>
    <workbookView xWindow="-120" yWindow="330" windowWidth="29040" windowHeight="15990" tabRatio="780" firstSheet="3" activeTab="12" xr2:uid="{00000000-000D-0000-FFFF-FFFF00000000}"/>
  </bookViews>
  <sheets>
    <sheet name="Dimensions" sheetId="1" r:id="rId1"/>
    <sheet name="Print v Scan Dimension Diff." sheetId="2" r:id="rId2"/>
    <sheet name="1B Speed - Scan - All - absolut" sheetId="3" state="hidden" r:id="rId3"/>
    <sheet name="1B Speed - Scan - All - true" sheetId="4" r:id="rId4"/>
    <sheet name="1B Speed - Scan - All - modulus" sheetId="5" r:id="rId5"/>
    <sheet name="1B Speed - Scan - All - %" sheetId="6" state="hidden" r:id="rId6"/>
    <sheet name="1Bi - Speed - Scan - Midline - " sheetId="7" state="hidden" r:id="rId7"/>
    <sheet name="1Bi - Speed - Scan - Mid - true" sheetId="8" r:id="rId8"/>
    <sheet name="1Bi - Speed - Scan - Mid - mod" sheetId="9" r:id="rId9"/>
    <sheet name="1Bi - Speed -  Scan - Midline -" sheetId="10" state="hidden" r:id="rId10"/>
    <sheet name="1Bii - Speed - Scan - Max - abs" sheetId="11" state="hidden" r:id="rId11"/>
    <sheet name="1Bii - Speed - Scan - Max - tru" sheetId="12" r:id="rId12"/>
    <sheet name="1Bii - Speed - Scan - Max - mod" sheetId="13" r:id="rId13"/>
    <sheet name="1Bii - Speed - Scan - Max - %" sheetId="14" state="hidden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14" l="1"/>
  <c r="AP18" i="14"/>
  <c r="AP16" i="14" s="1"/>
  <c r="B25" i="14" s="1"/>
  <c r="E38" i="14" s="1"/>
  <c r="B17" i="14"/>
  <c r="C38" i="14" s="1"/>
  <c r="AP15" i="14"/>
  <c r="G12" i="14"/>
  <c r="AP11" i="14"/>
  <c r="E60" i="14" s="1"/>
  <c r="G10" i="14"/>
  <c r="AP9" i="14"/>
  <c r="E10" i="14" s="1"/>
  <c r="G8" i="14"/>
  <c r="AP7" i="14"/>
  <c r="E8" i="14" s="1"/>
  <c r="D82" i="13"/>
  <c r="E82" i="13" s="1"/>
  <c r="B82" i="13"/>
  <c r="D81" i="13"/>
  <c r="B79" i="13"/>
  <c r="B78" i="13"/>
  <c r="D77" i="13"/>
  <c r="E66" i="13"/>
  <c r="E64" i="13"/>
  <c r="AP22" i="13"/>
  <c r="K16" i="13"/>
  <c r="E16" i="13"/>
  <c r="C16" i="13"/>
  <c r="AP15" i="13"/>
  <c r="I16" i="13" s="1"/>
  <c r="K14" i="13"/>
  <c r="E14" i="13"/>
  <c r="C14" i="13"/>
  <c r="AP13" i="13"/>
  <c r="B81" i="13" s="1"/>
  <c r="K12" i="13"/>
  <c r="E12" i="13"/>
  <c r="C12" i="13"/>
  <c r="AP11" i="13"/>
  <c r="D84" i="13" s="1"/>
  <c r="K10" i="13"/>
  <c r="E10" i="13"/>
  <c r="C10" i="13"/>
  <c r="AP9" i="13"/>
  <c r="D76" i="13" s="1"/>
  <c r="K8" i="13"/>
  <c r="E8" i="13"/>
  <c r="C8" i="13"/>
  <c r="AP7" i="13"/>
  <c r="I8" i="13" s="1"/>
  <c r="D84" i="12"/>
  <c r="B84" i="12"/>
  <c r="D83" i="12"/>
  <c r="E83" i="12" s="1"/>
  <c r="B81" i="12"/>
  <c r="B80" i="12"/>
  <c r="D79" i="12"/>
  <c r="D76" i="12"/>
  <c r="B76" i="12"/>
  <c r="D75" i="12"/>
  <c r="E75" i="12" s="1"/>
  <c r="E65" i="12"/>
  <c r="AP22" i="12"/>
  <c r="I16" i="12"/>
  <c r="G16" i="12"/>
  <c r="AP15" i="12"/>
  <c r="K16" i="12" s="1"/>
  <c r="I14" i="12"/>
  <c r="G14" i="12"/>
  <c r="AP13" i="12"/>
  <c r="K14" i="12" s="1"/>
  <c r="I12" i="12"/>
  <c r="G12" i="12"/>
  <c r="AP11" i="12"/>
  <c r="D78" i="12" s="1"/>
  <c r="I10" i="12"/>
  <c r="G10" i="12"/>
  <c r="AP9" i="12"/>
  <c r="B83" i="12" s="1"/>
  <c r="I8" i="12"/>
  <c r="G8" i="12"/>
  <c r="AP7" i="12"/>
  <c r="B75" i="12" s="1"/>
  <c r="B29" i="11"/>
  <c r="B28" i="11"/>
  <c r="AP22" i="11"/>
  <c r="AP17" i="11"/>
  <c r="AP11" i="11"/>
  <c r="AP9" i="11"/>
  <c r="E8" i="11"/>
  <c r="AP7" i="11"/>
  <c r="E59" i="10"/>
  <c r="E38" i="10"/>
  <c r="AP18" i="10"/>
  <c r="B17" i="10"/>
  <c r="C38" i="10" s="1"/>
  <c r="AP15" i="10"/>
  <c r="AP16" i="10" s="1"/>
  <c r="B25" i="10" s="1"/>
  <c r="F12" i="10"/>
  <c r="D12" i="10"/>
  <c r="B12" i="10"/>
  <c r="AP11" i="10"/>
  <c r="E58" i="10" s="1"/>
  <c r="F10" i="10"/>
  <c r="D10" i="10"/>
  <c r="B10" i="10"/>
  <c r="AP9" i="10"/>
  <c r="J10" i="10" s="1"/>
  <c r="F8" i="10"/>
  <c r="D8" i="10"/>
  <c r="B8" i="10"/>
  <c r="AP7" i="10"/>
  <c r="E60" i="10" s="1"/>
  <c r="D82" i="9"/>
  <c r="B82" i="9"/>
  <c r="D81" i="9"/>
  <c r="E81" i="9" s="1"/>
  <c r="B79" i="9"/>
  <c r="B78" i="9"/>
  <c r="D77" i="9"/>
  <c r="E66" i="9"/>
  <c r="E64" i="9"/>
  <c r="AP22" i="9"/>
  <c r="AP19" i="9"/>
  <c r="B21" i="9" s="1"/>
  <c r="C44" i="9" s="1"/>
  <c r="H16" i="9"/>
  <c r="B16" i="9"/>
  <c r="AP15" i="9"/>
  <c r="F16" i="9" s="1"/>
  <c r="H14" i="9"/>
  <c r="B14" i="9"/>
  <c r="AP13" i="9"/>
  <c r="B81" i="9" s="1"/>
  <c r="H12" i="9"/>
  <c r="B12" i="9"/>
  <c r="AP11" i="9"/>
  <c r="D84" i="9" s="1"/>
  <c r="H10" i="9"/>
  <c r="B10" i="9"/>
  <c r="AP9" i="9"/>
  <c r="D76" i="9" s="1"/>
  <c r="H8" i="9"/>
  <c r="B8" i="9"/>
  <c r="AP7" i="9"/>
  <c r="F8" i="9" s="1"/>
  <c r="B84" i="8"/>
  <c r="B83" i="8"/>
  <c r="D82" i="8"/>
  <c r="D79" i="8"/>
  <c r="B79" i="8"/>
  <c r="D78" i="8"/>
  <c r="E78" i="8" s="1"/>
  <c r="B76" i="8"/>
  <c r="B75" i="8"/>
  <c r="E65" i="8"/>
  <c r="AP22" i="8"/>
  <c r="J16" i="8"/>
  <c r="H16" i="8"/>
  <c r="D16" i="8"/>
  <c r="B29" i="8" s="1"/>
  <c r="B16" i="8"/>
  <c r="AP15" i="8"/>
  <c r="F16" i="8" s="1"/>
  <c r="J14" i="8"/>
  <c r="H14" i="8"/>
  <c r="D14" i="8"/>
  <c r="B14" i="8"/>
  <c r="AP13" i="8"/>
  <c r="B81" i="8" s="1"/>
  <c r="E81" i="8" s="1"/>
  <c r="J12" i="8"/>
  <c r="H12" i="8"/>
  <c r="D12" i="8"/>
  <c r="B12" i="8"/>
  <c r="AP11" i="8"/>
  <c r="D81" i="8" s="1"/>
  <c r="J10" i="8"/>
  <c r="H10" i="8"/>
  <c r="D10" i="8"/>
  <c r="B10" i="8"/>
  <c r="AP9" i="8"/>
  <c r="D76" i="8" s="1"/>
  <c r="E76" i="8" s="1"/>
  <c r="J8" i="8"/>
  <c r="H8" i="8"/>
  <c r="D8" i="8"/>
  <c r="B8" i="8"/>
  <c r="AP7" i="8"/>
  <c r="B78" i="8" s="1"/>
  <c r="AP18" i="7"/>
  <c r="D12" i="7"/>
  <c r="AP11" i="7"/>
  <c r="E58" i="7" s="1"/>
  <c r="H10" i="7"/>
  <c r="D10" i="7"/>
  <c r="AP9" i="7"/>
  <c r="D8" i="7"/>
  <c r="AP7" i="7"/>
  <c r="AP185" i="6"/>
  <c r="K179" i="6"/>
  <c r="AP178" i="6"/>
  <c r="I179" i="6" s="1"/>
  <c r="AP176" i="6"/>
  <c r="K175" i="6"/>
  <c r="AP174" i="6"/>
  <c r="AP121" i="6"/>
  <c r="AP118" i="6"/>
  <c r="B120" i="6" s="1"/>
  <c r="C141" i="6" s="1"/>
  <c r="H115" i="6"/>
  <c r="F115" i="6"/>
  <c r="AP114" i="6"/>
  <c r="D115" i="6" s="1"/>
  <c r="H113" i="6"/>
  <c r="F113" i="6"/>
  <c r="AP112" i="6"/>
  <c r="D113" i="6" s="1"/>
  <c r="H111" i="6"/>
  <c r="F111" i="6"/>
  <c r="AP110" i="6"/>
  <c r="D111" i="6" s="1"/>
  <c r="I89" i="6"/>
  <c r="C88" i="6"/>
  <c r="F87" i="6"/>
  <c r="P81" i="6"/>
  <c r="D89" i="6" s="1"/>
  <c r="AT80" i="6"/>
  <c r="AT81" i="6" s="1"/>
  <c r="J89" i="6" s="1"/>
  <c r="AO80" i="6"/>
  <c r="AO81" i="6" s="1"/>
  <c r="Z80" i="6"/>
  <c r="Z81" i="6" s="1"/>
  <c r="F89" i="6" s="1"/>
  <c r="AY79" i="6"/>
  <c r="AY80" i="6" s="1"/>
  <c r="AY81" i="6" s="1"/>
  <c r="K89" i="6" s="1"/>
  <c r="AT79" i="6"/>
  <c r="AO79" i="6"/>
  <c r="AJ79" i="6"/>
  <c r="AJ80" i="6" s="1"/>
  <c r="AJ81" i="6" s="1"/>
  <c r="H89" i="6" s="1"/>
  <c r="AE79" i="6"/>
  <c r="AE80" i="6" s="1"/>
  <c r="AE81" i="6" s="1"/>
  <c r="G89" i="6" s="1"/>
  <c r="Z79" i="6"/>
  <c r="U79" i="6"/>
  <c r="U80" i="6" s="1"/>
  <c r="U81" i="6" s="1"/>
  <c r="E89" i="6" s="1"/>
  <c r="P79" i="6"/>
  <c r="P80" i="6" s="1"/>
  <c r="K79" i="6"/>
  <c r="K80" i="6" s="1"/>
  <c r="K81" i="6" s="1"/>
  <c r="C89" i="6" s="1"/>
  <c r="F79" i="6"/>
  <c r="AY78" i="6"/>
  <c r="AT78" i="6"/>
  <c r="AO78" i="6"/>
  <c r="AJ78" i="6"/>
  <c r="AE78" i="6"/>
  <c r="Z78" i="6"/>
  <c r="U78" i="6"/>
  <c r="P78" i="6"/>
  <c r="K78" i="6"/>
  <c r="F78" i="6"/>
  <c r="F80" i="6" s="1"/>
  <c r="F81" i="6" s="1"/>
  <c r="B89" i="6" s="1"/>
  <c r="AE77" i="6"/>
  <c r="G88" i="6" s="1"/>
  <c r="P77" i="6"/>
  <c r="D88" i="6" s="1"/>
  <c r="AO76" i="6"/>
  <c r="AO77" i="6" s="1"/>
  <c r="I88" i="6" s="1"/>
  <c r="Z76" i="6"/>
  <c r="Z77" i="6" s="1"/>
  <c r="F88" i="6" s="1"/>
  <c r="AY75" i="6"/>
  <c r="AY76" i="6" s="1"/>
  <c r="AY77" i="6" s="1"/>
  <c r="K88" i="6" s="1"/>
  <c r="AT75" i="6"/>
  <c r="AO75" i="6"/>
  <c r="AJ75" i="6"/>
  <c r="AJ76" i="6" s="1"/>
  <c r="AJ77" i="6" s="1"/>
  <c r="H88" i="6" s="1"/>
  <c r="AE75" i="6"/>
  <c r="AE76" i="6" s="1"/>
  <c r="Z75" i="6"/>
  <c r="U75" i="6"/>
  <c r="P75" i="6"/>
  <c r="P76" i="6" s="1"/>
  <c r="K75" i="6"/>
  <c r="K76" i="6" s="1"/>
  <c r="K77" i="6" s="1"/>
  <c r="F75" i="6"/>
  <c r="AY74" i="6"/>
  <c r="AT74" i="6"/>
  <c r="AT76" i="6" s="1"/>
  <c r="AT77" i="6" s="1"/>
  <c r="J88" i="6" s="1"/>
  <c r="AO74" i="6"/>
  <c r="AJ74" i="6"/>
  <c r="AE74" i="6"/>
  <c r="Z74" i="6"/>
  <c r="U74" i="6"/>
  <c r="P74" i="6"/>
  <c r="K74" i="6"/>
  <c r="F74" i="6"/>
  <c r="F76" i="6" s="1"/>
  <c r="F77" i="6" s="1"/>
  <c r="B88" i="6" s="1"/>
  <c r="AE73" i="6"/>
  <c r="G87" i="6" s="1"/>
  <c r="AO72" i="6"/>
  <c r="AO73" i="6" s="1"/>
  <c r="I87" i="6" s="1"/>
  <c r="Z72" i="6"/>
  <c r="Z73" i="6" s="1"/>
  <c r="F72" i="6"/>
  <c r="F73" i="6" s="1"/>
  <c r="B87" i="6" s="1"/>
  <c r="AY71" i="6"/>
  <c r="AY72" i="6" s="1"/>
  <c r="AY73" i="6" s="1"/>
  <c r="K87" i="6" s="1"/>
  <c r="AT71" i="6"/>
  <c r="AO71" i="6"/>
  <c r="AJ71" i="6"/>
  <c r="AJ72" i="6" s="1"/>
  <c r="AJ73" i="6" s="1"/>
  <c r="H87" i="6" s="1"/>
  <c r="AE71" i="6"/>
  <c r="AE72" i="6" s="1"/>
  <c r="Z71" i="6"/>
  <c r="U71" i="6"/>
  <c r="P71" i="6"/>
  <c r="P72" i="6" s="1"/>
  <c r="P73" i="6" s="1"/>
  <c r="D87" i="6" s="1"/>
  <c r="K71" i="6"/>
  <c r="K72" i="6" s="1"/>
  <c r="K73" i="6" s="1"/>
  <c r="C87" i="6" s="1"/>
  <c r="F71" i="6"/>
  <c r="AY70" i="6"/>
  <c r="AT70" i="6"/>
  <c r="AT72" i="6" s="1"/>
  <c r="AT73" i="6" s="1"/>
  <c r="J87" i="6" s="1"/>
  <c r="AO70" i="6"/>
  <c r="AJ70" i="6"/>
  <c r="AE70" i="6"/>
  <c r="Z70" i="6"/>
  <c r="U70" i="6"/>
  <c r="P70" i="6"/>
  <c r="K70" i="6"/>
  <c r="F70" i="6"/>
  <c r="E58" i="6"/>
  <c r="AP18" i="6"/>
  <c r="I12" i="6"/>
  <c r="E12" i="6"/>
  <c r="D12" i="6"/>
  <c r="AP11" i="6"/>
  <c r="K12" i="6" s="1"/>
  <c r="K10" i="6"/>
  <c r="J10" i="6"/>
  <c r="I10" i="6"/>
  <c r="F10" i="6"/>
  <c r="D10" i="6"/>
  <c r="C10" i="6"/>
  <c r="B10" i="6"/>
  <c r="AP9" i="6"/>
  <c r="H10" i="6" s="1"/>
  <c r="K8" i="6"/>
  <c r="F8" i="6"/>
  <c r="AP7" i="6"/>
  <c r="AP13" i="6" s="1"/>
  <c r="B81" i="5"/>
  <c r="D80" i="5"/>
  <c r="E80" i="5" s="1"/>
  <c r="B80" i="5"/>
  <c r="D77" i="5"/>
  <c r="D76" i="5"/>
  <c r="D75" i="5"/>
  <c r="I16" i="5"/>
  <c r="F16" i="5"/>
  <c r="E16" i="5"/>
  <c r="D16" i="5"/>
  <c r="C16" i="5"/>
  <c r="AP15" i="5"/>
  <c r="K16" i="5" s="1"/>
  <c r="K14" i="5"/>
  <c r="J14" i="5"/>
  <c r="I14" i="5"/>
  <c r="F14" i="5"/>
  <c r="C14" i="5"/>
  <c r="B14" i="5"/>
  <c r="AP13" i="5"/>
  <c r="H14" i="5" s="1"/>
  <c r="AP11" i="5"/>
  <c r="K10" i="5"/>
  <c r="H10" i="5"/>
  <c r="E10" i="5"/>
  <c r="D10" i="5"/>
  <c r="C10" i="5"/>
  <c r="AP9" i="5"/>
  <c r="B83" i="5" s="1"/>
  <c r="K7" i="5"/>
  <c r="J7" i="5"/>
  <c r="I7" i="5"/>
  <c r="H7" i="5"/>
  <c r="F7" i="5"/>
  <c r="D7" i="5"/>
  <c r="C7" i="5"/>
  <c r="B7" i="5"/>
  <c r="B82" i="4"/>
  <c r="B79" i="4"/>
  <c r="D78" i="4"/>
  <c r="B75" i="4"/>
  <c r="AP22" i="4"/>
  <c r="C16" i="4"/>
  <c r="AP15" i="4"/>
  <c r="K14" i="4"/>
  <c r="H14" i="4"/>
  <c r="E14" i="4"/>
  <c r="D14" i="4"/>
  <c r="C14" i="4"/>
  <c r="AP13" i="4"/>
  <c r="J14" i="4" s="1"/>
  <c r="J12" i="4"/>
  <c r="I12" i="4"/>
  <c r="H12" i="4"/>
  <c r="F12" i="4"/>
  <c r="E12" i="4"/>
  <c r="B12" i="4"/>
  <c r="AP11" i="4"/>
  <c r="G12" i="4" s="1"/>
  <c r="J10" i="4"/>
  <c r="AP9" i="4"/>
  <c r="E64" i="4" s="1"/>
  <c r="K8" i="4"/>
  <c r="J8" i="4"/>
  <c r="G8" i="4"/>
  <c r="F8" i="4"/>
  <c r="C8" i="4"/>
  <c r="B8" i="4"/>
  <c r="AP7" i="4"/>
  <c r="D8" i="4" s="1"/>
  <c r="E60" i="3"/>
  <c r="AP18" i="3"/>
  <c r="AP13" i="3"/>
  <c r="AR7" i="3" s="1"/>
  <c r="AS7" i="3" s="1"/>
  <c r="K12" i="3"/>
  <c r="I12" i="3"/>
  <c r="D12" i="3"/>
  <c r="C12" i="3"/>
  <c r="AP11" i="3"/>
  <c r="H12" i="3" s="1"/>
  <c r="I10" i="3"/>
  <c r="H10" i="3"/>
  <c r="F10" i="3"/>
  <c r="D10" i="3"/>
  <c r="AR9" i="3"/>
  <c r="AS9" i="3" s="1"/>
  <c r="AP9" i="3"/>
  <c r="E10" i="3" s="1"/>
  <c r="K8" i="3"/>
  <c r="I8" i="3"/>
  <c r="H8" i="3"/>
  <c r="F8" i="3"/>
  <c r="E8" i="3"/>
  <c r="D8" i="3"/>
  <c r="C8" i="3"/>
  <c r="AP7" i="3"/>
  <c r="J8" i="3" s="1"/>
  <c r="D232" i="2"/>
  <c r="G231" i="2"/>
  <c r="F231" i="2"/>
  <c r="H231" i="2" s="1"/>
  <c r="I231" i="2" s="1"/>
  <c r="D231" i="2"/>
  <c r="G230" i="2"/>
  <c r="F230" i="2"/>
  <c r="H230" i="2" s="1"/>
  <c r="I230" i="2" s="1"/>
  <c r="D230" i="2"/>
  <c r="G229" i="2"/>
  <c r="H227" i="2"/>
  <c r="G227" i="2"/>
  <c r="I227" i="2" s="1"/>
  <c r="D227" i="2"/>
  <c r="I226" i="2"/>
  <c r="I228" i="2" s="1"/>
  <c r="J228" i="2" s="1"/>
  <c r="H226" i="2"/>
  <c r="G226" i="2"/>
  <c r="D226" i="2"/>
  <c r="D228" i="2" s="1"/>
  <c r="G224" i="2"/>
  <c r="G222" i="2"/>
  <c r="F222" i="2"/>
  <c r="H222" i="2" s="1"/>
  <c r="I222" i="2" s="1"/>
  <c r="D222" i="2"/>
  <c r="H221" i="2"/>
  <c r="I221" i="2" s="1"/>
  <c r="I223" i="2" s="1"/>
  <c r="J223" i="2" s="1"/>
  <c r="G221" i="2"/>
  <c r="F221" i="2"/>
  <c r="D221" i="2"/>
  <c r="D223" i="2" s="1"/>
  <c r="G220" i="2"/>
  <c r="I218" i="2"/>
  <c r="H218" i="2"/>
  <c r="G218" i="2"/>
  <c r="D218" i="2"/>
  <c r="H217" i="2"/>
  <c r="G217" i="2"/>
  <c r="I217" i="2" s="1"/>
  <c r="D217" i="2"/>
  <c r="D219" i="2" s="1"/>
  <c r="G215" i="2"/>
  <c r="H213" i="2"/>
  <c r="G213" i="2"/>
  <c r="I213" i="2" s="1"/>
  <c r="F213" i="2"/>
  <c r="D213" i="2"/>
  <c r="H212" i="2"/>
  <c r="G212" i="2"/>
  <c r="I212" i="2" s="1"/>
  <c r="F212" i="2"/>
  <c r="D212" i="2"/>
  <c r="G211" i="2"/>
  <c r="I210" i="2"/>
  <c r="J210" i="2" s="1"/>
  <c r="I209" i="2"/>
  <c r="H209" i="2"/>
  <c r="G209" i="2"/>
  <c r="D209" i="2"/>
  <c r="H208" i="2"/>
  <c r="G208" i="2"/>
  <c r="I208" i="2" s="1"/>
  <c r="D208" i="2"/>
  <c r="D210" i="2" s="1"/>
  <c r="G206" i="2"/>
  <c r="H204" i="2"/>
  <c r="G204" i="2"/>
  <c r="I204" i="2" s="1"/>
  <c r="F204" i="2"/>
  <c r="D204" i="2"/>
  <c r="D205" i="2" s="1"/>
  <c r="G203" i="2"/>
  <c r="F203" i="2"/>
  <c r="H203" i="2" s="1"/>
  <c r="D203" i="2"/>
  <c r="H200" i="2"/>
  <c r="G200" i="2"/>
  <c r="I200" i="2" s="1"/>
  <c r="D200" i="2"/>
  <c r="H199" i="2"/>
  <c r="I199" i="2" s="1"/>
  <c r="G199" i="2"/>
  <c r="D199" i="2"/>
  <c r="D201" i="2" s="1"/>
  <c r="G196" i="2"/>
  <c r="H194" i="2"/>
  <c r="I194" i="2" s="1"/>
  <c r="G194" i="2"/>
  <c r="D194" i="2"/>
  <c r="H193" i="2"/>
  <c r="G193" i="2"/>
  <c r="I193" i="2" s="1"/>
  <c r="D193" i="2"/>
  <c r="D195" i="2" s="1"/>
  <c r="I191" i="2"/>
  <c r="J191" i="2" s="1"/>
  <c r="I190" i="2"/>
  <c r="H190" i="2"/>
  <c r="G190" i="2"/>
  <c r="D190" i="2"/>
  <c r="H189" i="2"/>
  <c r="G189" i="2"/>
  <c r="I189" i="2" s="1"/>
  <c r="D189" i="2"/>
  <c r="D191" i="2" s="1"/>
  <c r="H184" i="2"/>
  <c r="I184" i="2" s="1"/>
  <c r="G184" i="2"/>
  <c r="D184" i="2"/>
  <c r="H183" i="2"/>
  <c r="G183" i="2"/>
  <c r="I183" i="2" s="1"/>
  <c r="I185" i="2" s="1"/>
  <c r="D183" i="2"/>
  <c r="G182" i="2"/>
  <c r="D181" i="2"/>
  <c r="H180" i="2"/>
  <c r="G180" i="2"/>
  <c r="I180" i="2" s="1"/>
  <c r="D180" i="2"/>
  <c r="H179" i="2"/>
  <c r="I179" i="2" s="1"/>
  <c r="I181" i="2" s="1"/>
  <c r="J181" i="2" s="1"/>
  <c r="G179" i="2"/>
  <c r="D179" i="2"/>
  <c r="G177" i="2"/>
  <c r="H175" i="2"/>
  <c r="I175" i="2" s="1"/>
  <c r="G175" i="2"/>
  <c r="D175" i="2"/>
  <c r="H174" i="2"/>
  <c r="G174" i="2"/>
  <c r="I174" i="2" s="1"/>
  <c r="I176" i="2" s="1"/>
  <c r="D174" i="2"/>
  <c r="D176" i="2" s="1"/>
  <c r="G173" i="2"/>
  <c r="H171" i="2"/>
  <c r="G171" i="2"/>
  <c r="I171" i="2" s="1"/>
  <c r="D171" i="2"/>
  <c r="H170" i="2"/>
  <c r="I170" i="2" s="1"/>
  <c r="I172" i="2" s="1"/>
  <c r="G170" i="2"/>
  <c r="D170" i="2"/>
  <c r="D172" i="2" s="1"/>
  <c r="G168" i="2"/>
  <c r="H166" i="2"/>
  <c r="I166" i="2" s="1"/>
  <c r="G166" i="2"/>
  <c r="D166" i="2"/>
  <c r="H165" i="2"/>
  <c r="G165" i="2"/>
  <c r="I165" i="2" s="1"/>
  <c r="I167" i="2" s="1"/>
  <c r="J167" i="2" s="1"/>
  <c r="D165" i="2"/>
  <c r="D167" i="2" s="1"/>
  <c r="G164" i="2"/>
  <c r="H162" i="2"/>
  <c r="G162" i="2"/>
  <c r="I162" i="2" s="1"/>
  <c r="D162" i="2"/>
  <c r="H161" i="2"/>
  <c r="I161" i="2" s="1"/>
  <c r="G161" i="2"/>
  <c r="D161" i="2"/>
  <c r="D163" i="2" s="1"/>
  <c r="G159" i="2"/>
  <c r="H157" i="2"/>
  <c r="I157" i="2" s="1"/>
  <c r="G157" i="2"/>
  <c r="D157" i="2"/>
  <c r="H156" i="2"/>
  <c r="G156" i="2"/>
  <c r="I156" i="2" s="1"/>
  <c r="I158" i="2" s="1"/>
  <c r="D156" i="2"/>
  <c r="D158" i="2" s="1"/>
  <c r="I153" i="2"/>
  <c r="H153" i="2"/>
  <c r="G153" i="2"/>
  <c r="D153" i="2"/>
  <c r="H152" i="2"/>
  <c r="G152" i="2"/>
  <c r="I152" i="2" s="1"/>
  <c r="D152" i="2"/>
  <c r="D154" i="2" s="1"/>
  <c r="G149" i="2"/>
  <c r="H147" i="2"/>
  <c r="G147" i="2"/>
  <c r="I147" i="2" s="1"/>
  <c r="D147" i="2"/>
  <c r="I146" i="2"/>
  <c r="H146" i="2"/>
  <c r="G146" i="2"/>
  <c r="D146" i="2"/>
  <c r="D148" i="2" s="1"/>
  <c r="H143" i="2"/>
  <c r="I143" i="2" s="1"/>
  <c r="G143" i="2"/>
  <c r="D143" i="2"/>
  <c r="H142" i="2"/>
  <c r="G142" i="2"/>
  <c r="I142" i="2" s="1"/>
  <c r="D142" i="2"/>
  <c r="D144" i="2" s="1"/>
  <c r="G139" i="2"/>
  <c r="H137" i="2"/>
  <c r="G137" i="2"/>
  <c r="I137" i="2" s="1"/>
  <c r="D137" i="2"/>
  <c r="H136" i="2"/>
  <c r="I136" i="2" s="1"/>
  <c r="G136" i="2"/>
  <c r="D136" i="2"/>
  <c r="D138" i="2" s="1"/>
  <c r="G135" i="2"/>
  <c r="H133" i="2"/>
  <c r="I133" i="2" s="1"/>
  <c r="G133" i="2"/>
  <c r="D133" i="2"/>
  <c r="H132" i="2"/>
  <c r="G132" i="2"/>
  <c r="I132" i="2" s="1"/>
  <c r="D132" i="2"/>
  <c r="D134" i="2" s="1"/>
  <c r="G130" i="2"/>
  <c r="H128" i="2"/>
  <c r="G128" i="2"/>
  <c r="I128" i="2" s="1"/>
  <c r="D128" i="2"/>
  <c r="H127" i="2"/>
  <c r="I127" i="2" s="1"/>
  <c r="I129" i="2" s="1"/>
  <c r="J129" i="2" s="1"/>
  <c r="G127" i="2"/>
  <c r="D127" i="2"/>
  <c r="D129" i="2" s="1"/>
  <c r="G126" i="2"/>
  <c r="H124" i="2"/>
  <c r="I124" i="2" s="1"/>
  <c r="G124" i="2"/>
  <c r="D124" i="2"/>
  <c r="H123" i="2"/>
  <c r="G123" i="2"/>
  <c r="I123" i="2" s="1"/>
  <c r="I125" i="2" s="1"/>
  <c r="J125" i="2" s="1"/>
  <c r="D123" i="2"/>
  <c r="D125" i="2" s="1"/>
  <c r="G121" i="2"/>
  <c r="H119" i="2"/>
  <c r="G119" i="2"/>
  <c r="I119" i="2" s="1"/>
  <c r="D119" i="2"/>
  <c r="H118" i="2"/>
  <c r="I118" i="2" s="1"/>
  <c r="I120" i="2" s="1"/>
  <c r="J120" i="2" s="1"/>
  <c r="G118" i="2"/>
  <c r="D118" i="2"/>
  <c r="D120" i="2" s="1"/>
  <c r="G117" i="2"/>
  <c r="H115" i="2"/>
  <c r="I115" i="2" s="1"/>
  <c r="G115" i="2"/>
  <c r="D115" i="2"/>
  <c r="H114" i="2"/>
  <c r="G114" i="2"/>
  <c r="I114" i="2" s="1"/>
  <c r="I116" i="2" s="1"/>
  <c r="D114" i="2"/>
  <c r="D116" i="2" s="1"/>
  <c r="G112" i="2"/>
  <c r="H110" i="2"/>
  <c r="G110" i="2"/>
  <c r="I110" i="2" s="1"/>
  <c r="D110" i="2"/>
  <c r="H109" i="2"/>
  <c r="I109" i="2" s="1"/>
  <c r="I111" i="2" s="1"/>
  <c r="J111" i="2" s="1"/>
  <c r="G109" i="2"/>
  <c r="D109" i="2"/>
  <c r="D111" i="2" s="1"/>
  <c r="H106" i="2"/>
  <c r="G106" i="2"/>
  <c r="I106" i="2" s="1"/>
  <c r="D106" i="2"/>
  <c r="I105" i="2"/>
  <c r="I107" i="2" s="1"/>
  <c r="H105" i="2"/>
  <c r="G105" i="2"/>
  <c r="D105" i="2"/>
  <c r="D107" i="2" s="1"/>
  <c r="G102" i="2"/>
  <c r="I100" i="2"/>
  <c r="H100" i="2"/>
  <c r="G100" i="2"/>
  <c r="D100" i="2"/>
  <c r="H99" i="2"/>
  <c r="G99" i="2"/>
  <c r="I99" i="2" s="1"/>
  <c r="I101" i="2" s="1"/>
  <c r="J101" i="2" s="1"/>
  <c r="D99" i="2"/>
  <c r="D101" i="2" s="1"/>
  <c r="H96" i="2"/>
  <c r="G96" i="2"/>
  <c r="I96" i="2" s="1"/>
  <c r="D96" i="2"/>
  <c r="H95" i="2"/>
  <c r="G95" i="2"/>
  <c r="I95" i="2" s="1"/>
  <c r="I97" i="2" s="1"/>
  <c r="D95" i="2"/>
  <c r="D97" i="2" s="1"/>
  <c r="G93" i="2"/>
  <c r="D92" i="2"/>
  <c r="H91" i="2"/>
  <c r="G91" i="2"/>
  <c r="I91" i="2" s="1"/>
  <c r="D91" i="2"/>
  <c r="H90" i="2"/>
  <c r="G90" i="2"/>
  <c r="I90" i="2" s="1"/>
  <c r="I92" i="2" s="1"/>
  <c r="D90" i="2"/>
  <c r="G89" i="2"/>
  <c r="H87" i="2"/>
  <c r="G87" i="2"/>
  <c r="I87" i="2" s="1"/>
  <c r="D87" i="2"/>
  <c r="H86" i="2"/>
  <c r="G86" i="2"/>
  <c r="I86" i="2" s="1"/>
  <c r="I88" i="2" s="1"/>
  <c r="J88" i="2" s="1"/>
  <c r="D86" i="2"/>
  <c r="D88" i="2" s="1"/>
  <c r="G84" i="2"/>
  <c r="D83" i="2"/>
  <c r="H82" i="2"/>
  <c r="G82" i="2"/>
  <c r="I82" i="2" s="1"/>
  <c r="D82" i="2"/>
  <c r="H81" i="2"/>
  <c r="G81" i="2"/>
  <c r="I81" i="2" s="1"/>
  <c r="I83" i="2" s="1"/>
  <c r="D81" i="2"/>
  <c r="G80" i="2"/>
  <c r="H78" i="2"/>
  <c r="G78" i="2"/>
  <c r="I78" i="2" s="1"/>
  <c r="D78" i="2"/>
  <c r="H77" i="2"/>
  <c r="G77" i="2"/>
  <c r="I77" i="2" s="1"/>
  <c r="D77" i="2"/>
  <c r="D79" i="2" s="1"/>
  <c r="G75" i="2"/>
  <c r="D74" i="2"/>
  <c r="H73" i="2"/>
  <c r="G73" i="2"/>
  <c r="I73" i="2" s="1"/>
  <c r="D73" i="2"/>
  <c r="H72" i="2"/>
  <c r="G72" i="2"/>
  <c r="I72" i="2" s="1"/>
  <c r="D72" i="2"/>
  <c r="J71" i="2"/>
  <c r="G71" i="2"/>
  <c r="H69" i="2"/>
  <c r="G69" i="2"/>
  <c r="I69" i="2" s="1"/>
  <c r="D69" i="2"/>
  <c r="H68" i="2"/>
  <c r="I68" i="2" s="1"/>
  <c r="G68" i="2"/>
  <c r="D68" i="2"/>
  <c r="D70" i="2" s="1"/>
  <c r="J66" i="2"/>
  <c r="G66" i="2"/>
  <c r="J65" i="2"/>
  <c r="H64" i="2"/>
  <c r="G64" i="2"/>
  <c r="I64" i="2" s="1"/>
  <c r="D64" i="2"/>
  <c r="H63" i="2"/>
  <c r="I63" i="2" s="1"/>
  <c r="I65" i="2" s="1"/>
  <c r="G63" i="2"/>
  <c r="D63" i="2"/>
  <c r="D65" i="2" s="1"/>
  <c r="J62" i="2"/>
  <c r="G62" i="2"/>
  <c r="I60" i="2"/>
  <c r="H60" i="2"/>
  <c r="G60" i="2"/>
  <c r="D60" i="2"/>
  <c r="H59" i="2"/>
  <c r="G59" i="2"/>
  <c r="I59" i="2" s="1"/>
  <c r="D59" i="2"/>
  <c r="D61" i="2" s="1"/>
  <c r="J57" i="2"/>
  <c r="G57" i="2"/>
  <c r="H55" i="2"/>
  <c r="G55" i="2"/>
  <c r="I55" i="2" s="1"/>
  <c r="D55" i="2"/>
  <c r="H54" i="2"/>
  <c r="G54" i="2"/>
  <c r="I54" i="2" s="1"/>
  <c r="I56" i="2" s="1"/>
  <c r="D54" i="2"/>
  <c r="D56" i="2" s="1"/>
  <c r="J53" i="2"/>
  <c r="G53" i="2"/>
  <c r="H51" i="2"/>
  <c r="G51" i="2"/>
  <c r="I51" i="2" s="1"/>
  <c r="D51" i="2"/>
  <c r="H50" i="2"/>
  <c r="G50" i="2"/>
  <c r="I50" i="2" s="1"/>
  <c r="I52" i="2" s="1"/>
  <c r="J52" i="2" s="1"/>
  <c r="D50" i="2"/>
  <c r="D52" i="2" s="1"/>
  <c r="J48" i="2"/>
  <c r="J47" i="2"/>
  <c r="G47" i="2"/>
  <c r="I45" i="2"/>
  <c r="H45" i="2"/>
  <c r="G45" i="2"/>
  <c r="D45" i="2"/>
  <c r="H44" i="2"/>
  <c r="G44" i="2"/>
  <c r="I44" i="2" s="1"/>
  <c r="I46" i="2" s="1"/>
  <c r="J46" i="2" s="1"/>
  <c r="D44" i="2"/>
  <c r="D46" i="2" s="1"/>
  <c r="J43" i="2"/>
  <c r="G43" i="2"/>
  <c r="H41" i="2"/>
  <c r="G41" i="2"/>
  <c r="I41" i="2" s="1"/>
  <c r="D41" i="2"/>
  <c r="H40" i="2"/>
  <c r="G40" i="2"/>
  <c r="I40" i="2" s="1"/>
  <c r="I42" i="2" s="1"/>
  <c r="D40" i="2"/>
  <c r="J38" i="2"/>
  <c r="J37" i="2"/>
  <c r="G37" i="2"/>
  <c r="H35" i="2"/>
  <c r="G35" i="2"/>
  <c r="I35" i="2" s="1"/>
  <c r="D35" i="2"/>
  <c r="H34" i="2"/>
  <c r="I34" i="2" s="1"/>
  <c r="G34" i="2"/>
  <c r="D34" i="2"/>
  <c r="D36" i="2" s="1"/>
  <c r="J33" i="2"/>
  <c r="G33" i="2"/>
  <c r="I31" i="2"/>
  <c r="H31" i="2"/>
  <c r="G31" i="2"/>
  <c r="D31" i="2"/>
  <c r="H30" i="2"/>
  <c r="G30" i="2"/>
  <c r="I30" i="2" s="1"/>
  <c r="D30" i="2"/>
  <c r="D32" i="2" s="1"/>
  <c r="J28" i="2"/>
  <c r="J27" i="2"/>
  <c r="G27" i="2"/>
  <c r="H25" i="2"/>
  <c r="G25" i="2"/>
  <c r="I25" i="2" s="1"/>
  <c r="D25" i="2"/>
  <c r="I24" i="2"/>
  <c r="I26" i="2" s="1"/>
  <c r="H24" i="2"/>
  <c r="G24" i="2"/>
  <c r="D24" i="2"/>
  <c r="D26" i="2" s="1"/>
  <c r="J23" i="2"/>
  <c r="G23" i="2"/>
  <c r="H21" i="2"/>
  <c r="G21" i="2"/>
  <c r="I21" i="2" s="1"/>
  <c r="D21" i="2"/>
  <c r="H20" i="2"/>
  <c r="G20" i="2"/>
  <c r="I20" i="2" s="1"/>
  <c r="I22" i="2" s="1"/>
  <c r="J22" i="2" s="1"/>
  <c r="D20" i="2"/>
  <c r="D22" i="2" s="1"/>
  <c r="J18" i="2"/>
  <c r="H16" i="2"/>
  <c r="G16" i="2"/>
  <c r="D16" i="2"/>
  <c r="H15" i="2"/>
  <c r="G15" i="2"/>
  <c r="I15" i="2" s="1"/>
  <c r="D15" i="2"/>
  <c r="D17" i="2" s="1"/>
  <c r="J14" i="2"/>
  <c r="G14" i="2"/>
  <c r="H12" i="2"/>
  <c r="G12" i="2"/>
  <c r="I12" i="2" s="1"/>
  <c r="D12" i="2"/>
  <c r="I11" i="2"/>
  <c r="I13" i="2" s="1"/>
  <c r="H11" i="2"/>
  <c r="G11" i="2"/>
  <c r="D11" i="2"/>
  <c r="D13" i="2" s="1"/>
  <c r="J9" i="2"/>
  <c r="G9" i="2"/>
  <c r="D8" i="2"/>
  <c r="I7" i="2"/>
  <c r="H7" i="2"/>
  <c r="G7" i="2"/>
  <c r="D7" i="2"/>
  <c r="H6" i="2"/>
  <c r="G6" i="2"/>
  <c r="I6" i="2" s="1"/>
  <c r="D6" i="2"/>
  <c r="J5" i="2"/>
  <c r="G5" i="2"/>
  <c r="H3" i="2"/>
  <c r="G3" i="2"/>
  <c r="D3" i="2"/>
  <c r="H2" i="2"/>
  <c r="G2" i="2"/>
  <c r="I2" i="2" s="1"/>
  <c r="D2" i="2"/>
  <c r="D4" i="2" s="1"/>
  <c r="O217" i="1"/>
  <c r="P217" i="1" s="1"/>
  <c r="Q217" i="1" s="1"/>
  <c r="M217" i="1"/>
  <c r="L217" i="1"/>
  <c r="I217" i="1"/>
  <c r="J217" i="1" s="1"/>
  <c r="F217" i="1"/>
  <c r="P216" i="1"/>
  <c r="Q216" i="1" s="1"/>
  <c r="O216" i="1"/>
  <c r="L216" i="1"/>
  <c r="M216" i="1" s="1"/>
  <c r="I216" i="1"/>
  <c r="J216" i="1" s="1"/>
  <c r="F216" i="1"/>
  <c r="P215" i="1"/>
  <c r="O215" i="1"/>
  <c r="L215" i="1"/>
  <c r="M215" i="1" s="1"/>
  <c r="Q215" i="1" s="1"/>
  <c r="I215" i="1"/>
  <c r="J215" i="1" s="1"/>
  <c r="F215" i="1"/>
  <c r="Q214" i="1"/>
  <c r="P214" i="1"/>
  <c r="O214" i="1"/>
  <c r="M214" i="1"/>
  <c r="L214" i="1"/>
  <c r="I214" i="1"/>
  <c r="J214" i="1" s="1"/>
  <c r="F214" i="1"/>
  <c r="Q213" i="1"/>
  <c r="P213" i="1"/>
  <c r="M213" i="1"/>
  <c r="I213" i="1"/>
  <c r="I218" i="1" s="1"/>
  <c r="F213" i="1"/>
  <c r="J213" i="1" s="1"/>
  <c r="P209" i="1"/>
  <c r="P208" i="1"/>
  <c r="Q208" i="1" s="1"/>
  <c r="M208" i="1"/>
  <c r="J208" i="1"/>
  <c r="I208" i="1"/>
  <c r="F208" i="1"/>
  <c r="P207" i="1"/>
  <c r="Q207" i="1" s="1"/>
  <c r="M207" i="1"/>
  <c r="I207" i="1"/>
  <c r="J207" i="1" s="1"/>
  <c r="F207" i="1"/>
  <c r="P206" i="1"/>
  <c r="M206" i="1"/>
  <c r="Q206" i="1" s="1"/>
  <c r="I206" i="1"/>
  <c r="F206" i="1"/>
  <c r="J206" i="1" s="1"/>
  <c r="Q205" i="1"/>
  <c r="P205" i="1"/>
  <c r="M205" i="1"/>
  <c r="I205" i="1"/>
  <c r="J205" i="1" s="1"/>
  <c r="F205" i="1"/>
  <c r="P204" i="1"/>
  <c r="Q204" i="1" s="1"/>
  <c r="M204" i="1"/>
  <c r="M209" i="1" s="1"/>
  <c r="I204" i="1"/>
  <c r="J204" i="1" s="1"/>
  <c r="F204" i="1"/>
  <c r="M196" i="1"/>
  <c r="X195" i="1"/>
  <c r="T195" i="1"/>
  <c r="S195" i="1"/>
  <c r="U195" i="1" s="1"/>
  <c r="P195" i="1"/>
  <c r="O195" i="1"/>
  <c r="Q195" i="1" s="1"/>
  <c r="M195" i="1"/>
  <c r="J195" i="1"/>
  <c r="I195" i="1"/>
  <c r="H195" i="1"/>
  <c r="E195" i="1"/>
  <c r="D195" i="1"/>
  <c r="F195" i="1" s="1"/>
  <c r="X194" i="1"/>
  <c r="T194" i="1"/>
  <c r="U194" i="1" s="1"/>
  <c r="S194" i="1"/>
  <c r="P194" i="1"/>
  <c r="O194" i="1"/>
  <c r="Q194" i="1" s="1"/>
  <c r="M194" i="1"/>
  <c r="I194" i="1"/>
  <c r="H194" i="1"/>
  <c r="J194" i="1" s="1"/>
  <c r="E194" i="1"/>
  <c r="D194" i="1"/>
  <c r="F194" i="1" s="1"/>
  <c r="T193" i="1"/>
  <c r="S193" i="1"/>
  <c r="P193" i="1"/>
  <c r="Q193" i="1" s="1"/>
  <c r="O193" i="1"/>
  <c r="I193" i="1"/>
  <c r="H193" i="1"/>
  <c r="J193" i="1" s="1"/>
  <c r="F193" i="1"/>
  <c r="E193" i="1"/>
  <c r="D193" i="1"/>
  <c r="U192" i="1"/>
  <c r="T192" i="1"/>
  <c r="S192" i="1"/>
  <c r="P192" i="1"/>
  <c r="O192" i="1"/>
  <c r="Q192" i="1" s="1"/>
  <c r="I192" i="1"/>
  <c r="H192" i="1"/>
  <c r="J192" i="1" s="1"/>
  <c r="E192" i="1"/>
  <c r="D192" i="1"/>
  <c r="F192" i="1" s="1"/>
  <c r="T191" i="1"/>
  <c r="S191" i="1"/>
  <c r="P191" i="1"/>
  <c r="Q191" i="1" s="1"/>
  <c r="Q196" i="1" s="1"/>
  <c r="O191" i="1"/>
  <c r="I191" i="1"/>
  <c r="H191" i="1"/>
  <c r="J191" i="1" s="1"/>
  <c r="J196" i="1" s="1"/>
  <c r="F191" i="1"/>
  <c r="F196" i="1" s="1"/>
  <c r="E191" i="1"/>
  <c r="D191" i="1"/>
  <c r="T187" i="1"/>
  <c r="S187" i="1"/>
  <c r="X185" i="1" s="1"/>
  <c r="P187" i="1"/>
  <c r="X186" i="1" s="1"/>
  <c r="O187" i="1"/>
  <c r="I187" i="1"/>
  <c r="H187" i="1"/>
  <c r="E187" i="1"/>
  <c r="M186" i="1" s="1"/>
  <c r="D187" i="1"/>
  <c r="M185" i="1" s="1"/>
  <c r="U186" i="1"/>
  <c r="Q186" i="1"/>
  <c r="J186" i="1"/>
  <c r="F186" i="1"/>
  <c r="U185" i="1"/>
  <c r="Q185" i="1"/>
  <c r="J185" i="1"/>
  <c r="F185" i="1"/>
  <c r="U184" i="1"/>
  <c r="Q184" i="1"/>
  <c r="J184" i="1"/>
  <c r="F184" i="1"/>
  <c r="U183" i="1"/>
  <c r="Q183" i="1"/>
  <c r="J183" i="1"/>
  <c r="J187" i="1" s="1"/>
  <c r="M187" i="1" s="1"/>
  <c r="F183" i="1"/>
  <c r="U182" i="1"/>
  <c r="Q182" i="1"/>
  <c r="Q187" i="1" s="1"/>
  <c r="J182" i="1"/>
  <c r="F182" i="1"/>
  <c r="F187" i="1" s="1"/>
  <c r="X177" i="1"/>
  <c r="U177" i="1"/>
  <c r="T177" i="1"/>
  <c r="S177" i="1"/>
  <c r="Q177" i="1"/>
  <c r="P177" i="1"/>
  <c r="O177" i="1"/>
  <c r="M177" i="1"/>
  <c r="I177" i="1"/>
  <c r="H177" i="1"/>
  <c r="E177" i="1"/>
  <c r="F177" i="1" s="1"/>
  <c r="D177" i="1"/>
  <c r="X176" i="1"/>
  <c r="T176" i="1"/>
  <c r="S176" i="1"/>
  <c r="U176" i="1" s="1"/>
  <c r="P176" i="1"/>
  <c r="O176" i="1"/>
  <c r="Q176" i="1" s="1"/>
  <c r="M176" i="1"/>
  <c r="I176" i="1"/>
  <c r="H176" i="1"/>
  <c r="J176" i="1" s="1"/>
  <c r="F176" i="1"/>
  <c r="E176" i="1"/>
  <c r="D176" i="1"/>
  <c r="U175" i="1"/>
  <c r="T175" i="1"/>
  <c r="S175" i="1"/>
  <c r="P175" i="1"/>
  <c r="O175" i="1"/>
  <c r="Q175" i="1" s="1"/>
  <c r="I175" i="1"/>
  <c r="H175" i="1"/>
  <c r="J175" i="1" s="1"/>
  <c r="E175" i="1"/>
  <c r="D175" i="1"/>
  <c r="F175" i="1" s="1"/>
  <c r="T174" i="1"/>
  <c r="S174" i="1"/>
  <c r="P174" i="1"/>
  <c r="Q174" i="1" s="1"/>
  <c r="O174" i="1"/>
  <c r="I174" i="1"/>
  <c r="H174" i="1"/>
  <c r="J174" i="1" s="1"/>
  <c r="F174" i="1"/>
  <c r="E174" i="1"/>
  <c r="D174" i="1"/>
  <c r="U173" i="1"/>
  <c r="T173" i="1"/>
  <c r="S173" i="1"/>
  <c r="P173" i="1"/>
  <c r="O173" i="1"/>
  <c r="Q173" i="1" s="1"/>
  <c r="Q178" i="1" s="1"/>
  <c r="I173" i="1"/>
  <c r="H173" i="1"/>
  <c r="J173" i="1" s="1"/>
  <c r="E173" i="1"/>
  <c r="D173" i="1"/>
  <c r="F173" i="1" s="1"/>
  <c r="F178" i="1" s="1"/>
  <c r="U169" i="1"/>
  <c r="T169" i="1"/>
  <c r="S169" i="1"/>
  <c r="P169" i="1"/>
  <c r="O169" i="1"/>
  <c r="I169" i="1"/>
  <c r="H169" i="1"/>
  <c r="E169" i="1"/>
  <c r="D169" i="1"/>
  <c r="X168" i="1"/>
  <c r="U168" i="1"/>
  <c r="Q168" i="1"/>
  <c r="M168" i="1"/>
  <c r="J168" i="1"/>
  <c r="F168" i="1"/>
  <c r="X167" i="1"/>
  <c r="U167" i="1"/>
  <c r="Q167" i="1"/>
  <c r="M167" i="1"/>
  <c r="J167" i="1"/>
  <c r="F167" i="1"/>
  <c r="U166" i="1"/>
  <c r="Q166" i="1"/>
  <c r="J166" i="1"/>
  <c r="F166" i="1"/>
  <c r="U165" i="1"/>
  <c r="Q165" i="1"/>
  <c r="J165" i="1"/>
  <c r="F165" i="1"/>
  <c r="F169" i="1" s="1"/>
  <c r="U164" i="1"/>
  <c r="Q164" i="1"/>
  <c r="Q169" i="1" s="1"/>
  <c r="J164" i="1"/>
  <c r="J169" i="1" s="1"/>
  <c r="M169" i="1" s="1"/>
  <c r="F164" i="1"/>
  <c r="X159" i="1"/>
  <c r="T159" i="1"/>
  <c r="U159" i="1" s="1"/>
  <c r="S159" i="1"/>
  <c r="P159" i="1"/>
  <c r="O159" i="1"/>
  <c r="Q159" i="1" s="1"/>
  <c r="M159" i="1"/>
  <c r="J159" i="1"/>
  <c r="I159" i="1"/>
  <c r="H159" i="1"/>
  <c r="F159" i="1"/>
  <c r="E159" i="1"/>
  <c r="D159" i="1"/>
  <c r="X158" i="1"/>
  <c r="T158" i="1"/>
  <c r="U158" i="1" s="1"/>
  <c r="S158" i="1"/>
  <c r="P158" i="1"/>
  <c r="O158" i="1"/>
  <c r="M158" i="1"/>
  <c r="I158" i="1"/>
  <c r="J158" i="1" s="1"/>
  <c r="H158" i="1"/>
  <c r="E158" i="1"/>
  <c r="D158" i="1"/>
  <c r="F158" i="1" s="1"/>
  <c r="T157" i="1"/>
  <c r="U157" i="1" s="1"/>
  <c r="S157" i="1"/>
  <c r="P157" i="1"/>
  <c r="O157" i="1"/>
  <c r="Q157" i="1" s="1"/>
  <c r="I157" i="1"/>
  <c r="J157" i="1" s="1"/>
  <c r="H157" i="1"/>
  <c r="F157" i="1"/>
  <c r="E157" i="1"/>
  <c r="D157" i="1"/>
  <c r="U156" i="1"/>
  <c r="T156" i="1"/>
  <c r="S156" i="1"/>
  <c r="P156" i="1"/>
  <c r="O156" i="1"/>
  <c r="Q156" i="1" s="1"/>
  <c r="I156" i="1"/>
  <c r="J156" i="1" s="1"/>
  <c r="H156" i="1"/>
  <c r="E156" i="1"/>
  <c r="D156" i="1"/>
  <c r="F156" i="1" s="1"/>
  <c r="T155" i="1"/>
  <c r="U155" i="1" s="1"/>
  <c r="U160" i="1" s="1"/>
  <c r="S155" i="1"/>
  <c r="P155" i="1"/>
  <c r="O155" i="1"/>
  <c r="Q155" i="1" s="1"/>
  <c r="I155" i="1"/>
  <c r="J155" i="1" s="1"/>
  <c r="J160" i="1" s="1"/>
  <c r="H155" i="1"/>
  <c r="F155" i="1"/>
  <c r="E155" i="1"/>
  <c r="D155" i="1"/>
  <c r="T151" i="1"/>
  <c r="S151" i="1"/>
  <c r="X149" i="1" s="1"/>
  <c r="P151" i="1"/>
  <c r="X150" i="1" s="1"/>
  <c r="O151" i="1"/>
  <c r="I151" i="1"/>
  <c r="H151" i="1"/>
  <c r="E151" i="1"/>
  <c r="D151" i="1"/>
  <c r="M149" i="1" s="1"/>
  <c r="U150" i="1"/>
  <c r="Q150" i="1"/>
  <c r="M150" i="1"/>
  <c r="J150" i="1"/>
  <c r="F150" i="1"/>
  <c r="U149" i="1"/>
  <c r="Q149" i="1"/>
  <c r="J149" i="1"/>
  <c r="F149" i="1"/>
  <c r="U148" i="1"/>
  <c r="Q148" i="1"/>
  <c r="J148" i="1"/>
  <c r="F148" i="1"/>
  <c r="U147" i="1"/>
  <c r="Q147" i="1"/>
  <c r="J147" i="1"/>
  <c r="F147" i="1"/>
  <c r="U146" i="1"/>
  <c r="U151" i="1" s="1"/>
  <c r="Q146" i="1"/>
  <c r="Q151" i="1" s="1"/>
  <c r="J146" i="1"/>
  <c r="J151" i="1" s="1"/>
  <c r="F146" i="1"/>
  <c r="F151" i="1" s="1"/>
  <c r="Q78" i="1"/>
  <c r="P78" i="1"/>
  <c r="M78" i="1"/>
  <c r="I78" i="1"/>
  <c r="J78" i="1" s="1"/>
  <c r="F78" i="1"/>
  <c r="P77" i="1"/>
  <c r="Q77" i="1" s="1"/>
  <c r="M77" i="1"/>
  <c r="I77" i="1"/>
  <c r="J77" i="1" s="1"/>
  <c r="F77" i="1"/>
  <c r="P76" i="1"/>
  <c r="M76" i="1"/>
  <c r="Q76" i="1" s="1"/>
  <c r="I76" i="1"/>
  <c r="F76" i="1"/>
  <c r="J76" i="1" s="1"/>
  <c r="P75" i="1"/>
  <c r="M75" i="1"/>
  <c r="Q75" i="1" s="1"/>
  <c r="I75" i="1"/>
  <c r="J75" i="1" s="1"/>
  <c r="F75" i="1"/>
  <c r="P74" i="1"/>
  <c r="M74" i="1"/>
  <c r="I74" i="1"/>
  <c r="J74" i="1" s="1"/>
  <c r="J79" i="1" s="1"/>
  <c r="F74" i="1"/>
  <c r="P67" i="1"/>
  <c r="Q67" i="1" s="1"/>
  <c r="M67" i="1"/>
  <c r="I67" i="1"/>
  <c r="J67" i="1" s="1"/>
  <c r="F67" i="1"/>
  <c r="P66" i="1"/>
  <c r="M66" i="1"/>
  <c r="Q66" i="1" s="1"/>
  <c r="I66" i="1"/>
  <c r="F66" i="1"/>
  <c r="J66" i="1" s="1"/>
  <c r="P65" i="1"/>
  <c r="Q65" i="1" s="1"/>
  <c r="M65" i="1"/>
  <c r="J65" i="1"/>
  <c r="I65" i="1"/>
  <c r="F65" i="1"/>
  <c r="P64" i="1"/>
  <c r="Q64" i="1" s="1"/>
  <c r="M64" i="1"/>
  <c r="I64" i="1"/>
  <c r="F64" i="1"/>
  <c r="J64" i="1" s="1"/>
  <c r="P63" i="1"/>
  <c r="P68" i="1" s="1"/>
  <c r="M63" i="1"/>
  <c r="Q63" i="1" s="1"/>
  <c r="I63" i="1"/>
  <c r="I68" i="1" s="1"/>
  <c r="T66" i="1" s="1"/>
  <c r="F63" i="1"/>
  <c r="J63" i="1" s="1"/>
  <c r="O55" i="1"/>
  <c r="P55" i="1" s="1"/>
  <c r="N55" i="1"/>
  <c r="L55" i="1"/>
  <c r="K55" i="1"/>
  <c r="M55" i="1" s="1"/>
  <c r="H55" i="1"/>
  <c r="G55" i="1"/>
  <c r="I55" i="1" s="1"/>
  <c r="E55" i="1"/>
  <c r="D55" i="1"/>
  <c r="F55" i="1" s="1"/>
  <c r="O54" i="1"/>
  <c r="N54" i="1"/>
  <c r="P54" i="1" s="1"/>
  <c r="L54" i="1"/>
  <c r="K54" i="1"/>
  <c r="M54" i="1" s="1"/>
  <c r="I54" i="1"/>
  <c r="H54" i="1"/>
  <c r="G54" i="1"/>
  <c r="E54" i="1"/>
  <c r="F54" i="1" s="1"/>
  <c r="J54" i="1" s="1"/>
  <c r="D54" i="1"/>
  <c r="O53" i="1"/>
  <c r="N53" i="1"/>
  <c r="P53" i="1" s="1"/>
  <c r="Q53" i="1" s="1"/>
  <c r="L53" i="1"/>
  <c r="K53" i="1"/>
  <c r="M53" i="1" s="1"/>
  <c r="H53" i="1"/>
  <c r="G53" i="1"/>
  <c r="I53" i="1" s="1"/>
  <c r="E53" i="1"/>
  <c r="D53" i="1"/>
  <c r="F53" i="1" s="1"/>
  <c r="O52" i="1"/>
  <c r="N52" i="1"/>
  <c r="P52" i="1" s="1"/>
  <c r="Q52" i="1" s="1"/>
  <c r="M52" i="1"/>
  <c r="L52" i="1"/>
  <c r="K52" i="1"/>
  <c r="H52" i="1"/>
  <c r="G52" i="1"/>
  <c r="I52" i="1" s="1"/>
  <c r="E52" i="1"/>
  <c r="D52" i="1"/>
  <c r="F52" i="1" s="1"/>
  <c r="J52" i="1" s="1"/>
  <c r="O51" i="1"/>
  <c r="P51" i="1" s="1"/>
  <c r="N51" i="1"/>
  <c r="L51" i="1"/>
  <c r="K51" i="1"/>
  <c r="M51" i="1" s="1"/>
  <c r="H51" i="1"/>
  <c r="G51" i="1"/>
  <c r="I51" i="1" s="1"/>
  <c r="E51" i="1"/>
  <c r="D51" i="1"/>
  <c r="F51" i="1" s="1"/>
  <c r="J51" i="1" s="1"/>
  <c r="P46" i="1"/>
  <c r="Q46" i="1" s="1"/>
  <c r="M46" i="1"/>
  <c r="I46" i="1"/>
  <c r="J46" i="1" s="1"/>
  <c r="F46" i="1"/>
  <c r="P45" i="1"/>
  <c r="M45" i="1"/>
  <c r="Q45" i="1" s="1"/>
  <c r="I45" i="1"/>
  <c r="F45" i="1"/>
  <c r="J45" i="1" s="1"/>
  <c r="P44" i="1"/>
  <c r="Q44" i="1" s="1"/>
  <c r="M44" i="1"/>
  <c r="J44" i="1"/>
  <c r="I44" i="1"/>
  <c r="F44" i="1"/>
  <c r="P43" i="1"/>
  <c r="Q43" i="1" s="1"/>
  <c r="M43" i="1"/>
  <c r="I43" i="1"/>
  <c r="F43" i="1"/>
  <c r="J43" i="1" s="1"/>
  <c r="P42" i="1"/>
  <c r="P47" i="1" s="1"/>
  <c r="M42" i="1"/>
  <c r="Q42" i="1" s="1"/>
  <c r="I42" i="1"/>
  <c r="I47" i="1" s="1"/>
  <c r="F42" i="1"/>
  <c r="J42" i="1" s="1"/>
  <c r="O37" i="1"/>
  <c r="P37" i="1" s="1"/>
  <c r="N37" i="1"/>
  <c r="L37" i="1"/>
  <c r="K37" i="1"/>
  <c r="M37" i="1" s="1"/>
  <c r="H37" i="1"/>
  <c r="G37" i="1"/>
  <c r="I37" i="1" s="1"/>
  <c r="E37" i="1"/>
  <c r="D37" i="1"/>
  <c r="F37" i="1" s="1"/>
  <c r="O36" i="1"/>
  <c r="N36" i="1"/>
  <c r="P36" i="1" s="1"/>
  <c r="Q36" i="1" s="1"/>
  <c r="L36" i="1"/>
  <c r="K36" i="1"/>
  <c r="M36" i="1" s="1"/>
  <c r="I36" i="1"/>
  <c r="J36" i="1" s="1"/>
  <c r="H36" i="1"/>
  <c r="G36" i="1"/>
  <c r="E36" i="1"/>
  <c r="F36" i="1" s="1"/>
  <c r="D36" i="1"/>
  <c r="O35" i="1"/>
  <c r="P35" i="1" s="1"/>
  <c r="N35" i="1"/>
  <c r="L35" i="1"/>
  <c r="K35" i="1"/>
  <c r="M35" i="1" s="1"/>
  <c r="H35" i="1"/>
  <c r="G35" i="1"/>
  <c r="I35" i="1" s="1"/>
  <c r="J35" i="1" s="1"/>
  <c r="E35" i="1"/>
  <c r="D35" i="1"/>
  <c r="F35" i="1" s="1"/>
  <c r="O34" i="1"/>
  <c r="N34" i="1"/>
  <c r="P34" i="1" s="1"/>
  <c r="Q34" i="1" s="1"/>
  <c r="M34" i="1"/>
  <c r="L34" i="1"/>
  <c r="K34" i="1"/>
  <c r="H34" i="1"/>
  <c r="G34" i="1"/>
  <c r="I34" i="1" s="1"/>
  <c r="J34" i="1" s="1"/>
  <c r="E34" i="1"/>
  <c r="F34" i="1" s="1"/>
  <c r="D34" i="1"/>
  <c r="O33" i="1"/>
  <c r="P33" i="1" s="1"/>
  <c r="Q33" i="1" s="1"/>
  <c r="N33" i="1"/>
  <c r="L33" i="1"/>
  <c r="K33" i="1"/>
  <c r="M33" i="1" s="1"/>
  <c r="H33" i="1"/>
  <c r="G33" i="1"/>
  <c r="I33" i="1" s="1"/>
  <c r="J33" i="1" s="1"/>
  <c r="E33" i="1"/>
  <c r="D33" i="1"/>
  <c r="F33" i="1" s="1"/>
  <c r="P28" i="1"/>
  <c r="Q28" i="1" s="1"/>
  <c r="M28" i="1"/>
  <c r="I28" i="1"/>
  <c r="J28" i="1" s="1"/>
  <c r="F28" i="1"/>
  <c r="P27" i="1"/>
  <c r="M27" i="1"/>
  <c r="Q27" i="1" s="1"/>
  <c r="I27" i="1"/>
  <c r="F27" i="1"/>
  <c r="J27" i="1" s="1"/>
  <c r="P26" i="1"/>
  <c r="Q26" i="1" s="1"/>
  <c r="M26" i="1"/>
  <c r="J26" i="1"/>
  <c r="I26" i="1"/>
  <c r="F26" i="1"/>
  <c r="P25" i="1"/>
  <c r="Q25" i="1" s="1"/>
  <c r="M25" i="1"/>
  <c r="I25" i="1"/>
  <c r="F25" i="1"/>
  <c r="J25" i="1" s="1"/>
  <c r="P24" i="1"/>
  <c r="P29" i="1" s="1"/>
  <c r="M24" i="1"/>
  <c r="Q24" i="1" s="1"/>
  <c r="Q29" i="1" s="1"/>
  <c r="I24" i="1"/>
  <c r="I29" i="1" s="1"/>
  <c r="F24" i="1"/>
  <c r="J24" i="1" s="1"/>
  <c r="O19" i="1"/>
  <c r="P19" i="1" s="1"/>
  <c r="N19" i="1"/>
  <c r="L19" i="1"/>
  <c r="K19" i="1"/>
  <c r="M19" i="1" s="1"/>
  <c r="H19" i="1"/>
  <c r="G19" i="1"/>
  <c r="I19" i="1" s="1"/>
  <c r="E19" i="1"/>
  <c r="D19" i="1"/>
  <c r="F19" i="1" s="1"/>
  <c r="O18" i="1"/>
  <c r="N18" i="1"/>
  <c r="P18" i="1" s="1"/>
  <c r="L18" i="1"/>
  <c r="K18" i="1"/>
  <c r="M18" i="1" s="1"/>
  <c r="I18" i="1"/>
  <c r="H18" i="1"/>
  <c r="G18" i="1"/>
  <c r="E18" i="1"/>
  <c r="F18" i="1" s="1"/>
  <c r="J18" i="1" s="1"/>
  <c r="D18" i="1"/>
  <c r="O17" i="1"/>
  <c r="P17" i="1" s="1"/>
  <c r="Q17" i="1" s="1"/>
  <c r="N17" i="1"/>
  <c r="L17" i="1"/>
  <c r="K17" i="1"/>
  <c r="M17" i="1" s="1"/>
  <c r="H17" i="1"/>
  <c r="G17" i="1"/>
  <c r="I17" i="1" s="1"/>
  <c r="E17" i="1"/>
  <c r="D17" i="1"/>
  <c r="F17" i="1" s="1"/>
  <c r="J17" i="1" s="1"/>
  <c r="O16" i="1"/>
  <c r="P16" i="1" s="1"/>
  <c r="Q16" i="1" s="1"/>
  <c r="N16" i="1"/>
  <c r="M16" i="1"/>
  <c r="L16" i="1"/>
  <c r="K16" i="1"/>
  <c r="H16" i="1"/>
  <c r="G16" i="1"/>
  <c r="I16" i="1" s="1"/>
  <c r="E16" i="1"/>
  <c r="F16" i="1" s="1"/>
  <c r="J16" i="1" s="1"/>
  <c r="D16" i="1"/>
  <c r="O15" i="1"/>
  <c r="P15" i="1" s="1"/>
  <c r="N15" i="1"/>
  <c r="L15" i="1"/>
  <c r="K15" i="1"/>
  <c r="M15" i="1" s="1"/>
  <c r="H15" i="1"/>
  <c r="G15" i="1"/>
  <c r="I15" i="1" s="1"/>
  <c r="E15" i="1"/>
  <c r="F15" i="1" s="1"/>
  <c r="J15" i="1" s="1"/>
  <c r="D15" i="1"/>
  <c r="P10" i="1"/>
  <c r="Q10" i="1" s="1"/>
  <c r="M10" i="1"/>
  <c r="I10" i="1"/>
  <c r="J10" i="1" s="1"/>
  <c r="F10" i="1"/>
  <c r="P9" i="1"/>
  <c r="M9" i="1"/>
  <c r="Q9" i="1" s="1"/>
  <c r="I9" i="1"/>
  <c r="F9" i="1"/>
  <c r="J9" i="1" s="1"/>
  <c r="P8" i="1"/>
  <c r="Q8" i="1" s="1"/>
  <c r="M8" i="1"/>
  <c r="J8" i="1"/>
  <c r="I8" i="1"/>
  <c r="F8" i="1"/>
  <c r="P7" i="1"/>
  <c r="Q7" i="1" s="1"/>
  <c r="M7" i="1"/>
  <c r="I7" i="1"/>
  <c r="F7" i="1"/>
  <c r="J7" i="1" s="1"/>
  <c r="P6" i="1"/>
  <c r="P11" i="1" s="1"/>
  <c r="M6" i="1"/>
  <c r="Q6" i="1" s="1"/>
  <c r="I6" i="1"/>
  <c r="I11" i="1" s="1"/>
  <c r="T9" i="1" s="1"/>
  <c r="F6" i="1"/>
  <c r="J6" i="1" s="1"/>
  <c r="Q11" i="1" l="1"/>
  <c r="Q51" i="1"/>
  <c r="Q54" i="1"/>
  <c r="Q15" i="1"/>
  <c r="Q35" i="1"/>
  <c r="Q38" i="1" s="1"/>
  <c r="J53" i="1"/>
  <c r="Q55" i="1"/>
  <c r="Q18" i="1"/>
  <c r="Q37" i="1"/>
  <c r="J55" i="1"/>
  <c r="J56" i="1" s="1"/>
  <c r="J68" i="1"/>
  <c r="J20" i="1"/>
  <c r="Q19" i="1"/>
  <c r="J47" i="1"/>
  <c r="J19" i="1"/>
  <c r="J29" i="1"/>
  <c r="S29" i="1" s="1"/>
  <c r="T45" i="1"/>
  <c r="Q68" i="1"/>
  <c r="S68" i="1" s="1"/>
  <c r="J11" i="1"/>
  <c r="T27" i="1"/>
  <c r="J37" i="1"/>
  <c r="J38" i="1" s="1"/>
  <c r="Q47" i="1"/>
  <c r="S47" i="1" s="1"/>
  <c r="Q218" i="1"/>
  <c r="F79" i="1"/>
  <c r="I79" i="1"/>
  <c r="T77" i="1" s="1"/>
  <c r="Q158" i="1"/>
  <c r="U187" i="1"/>
  <c r="X187" i="1" s="1"/>
  <c r="U191" i="1"/>
  <c r="J116" i="2"/>
  <c r="J176" i="2"/>
  <c r="AP119" i="6"/>
  <c r="B128" i="6" s="1"/>
  <c r="E141" i="6" s="1"/>
  <c r="F11" i="1"/>
  <c r="F29" i="1"/>
  <c r="F47" i="1"/>
  <c r="F68" i="1"/>
  <c r="F160" i="1"/>
  <c r="M160" i="1" s="1"/>
  <c r="J218" i="1"/>
  <c r="J172" i="2"/>
  <c r="J6" i="2"/>
  <c r="I8" i="2"/>
  <c r="J8" i="2" s="1"/>
  <c r="M151" i="1"/>
  <c r="X169" i="1"/>
  <c r="U193" i="1"/>
  <c r="F209" i="1"/>
  <c r="T206" i="1" s="1"/>
  <c r="T216" i="1"/>
  <c r="I3" i="2"/>
  <c r="I4" i="2" s="1"/>
  <c r="J4" i="2" s="1"/>
  <c r="J56" i="2"/>
  <c r="I61" i="2"/>
  <c r="J61" i="2" s="1"/>
  <c r="J92" i="2"/>
  <c r="J97" i="2"/>
  <c r="J158" i="2"/>
  <c r="I163" i="2"/>
  <c r="J163" i="2" s="1"/>
  <c r="M79" i="1"/>
  <c r="U174" i="1"/>
  <c r="U178" i="1" s="1"/>
  <c r="X178" i="1" s="1"/>
  <c r="J177" i="1"/>
  <c r="J209" i="1"/>
  <c r="M218" i="1"/>
  <c r="J13" i="2"/>
  <c r="J83" i="2"/>
  <c r="J107" i="2"/>
  <c r="I154" i="2"/>
  <c r="J154" i="2" s="1"/>
  <c r="D214" i="2"/>
  <c r="M11" i="1"/>
  <c r="M29" i="1"/>
  <c r="M47" i="1"/>
  <c r="M68" i="1"/>
  <c r="P79" i="1"/>
  <c r="X151" i="1"/>
  <c r="Q160" i="1"/>
  <c r="P218" i="1"/>
  <c r="J26" i="2"/>
  <c r="I32" i="2"/>
  <c r="J32" i="2" s="1"/>
  <c r="I74" i="2"/>
  <c r="J74" i="2" s="1"/>
  <c r="I79" i="2"/>
  <c r="J79" i="2" s="1"/>
  <c r="I203" i="2"/>
  <c r="I205" i="2" s="1"/>
  <c r="J205" i="2" s="1"/>
  <c r="Q74" i="1"/>
  <c r="Q79" i="1" s="1"/>
  <c r="S79" i="1" s="1"/>
  <c r="J178" i="1"/>
  <c r="M178" i="1" s="1"/>
  <c r="Q209" i="1"/>
  <c r="S209" i="1" s="1"/>
  <c r="I16" i="2"/>
  <c r="I17" i="2" s="1"/>
  <c r="J17" i="2" s="1"/>
  <c r="I70" i="2"/>
  <c r="J70" i="2" s="1"/>
  <c r="I144" i="2"/>
  <c r="J144" i="2" s="1"/>
  <c r="I148" i="2"/>
  <c r="J148" i="2" s="1"/>
  <c r="I195" i="2"/>
  <c r="J195" i="2" s="1"/>
  <c r="I201" i="2"/>
  <c r="J201" i="2" s="1"/>
  <c r="I214" i="2"/>
  <c r="J214" i="2" s="1"/>
  <c r="I219" i="2"/>
  <c r="J219" i="2" s="1"/>
  <c r="X160" i="1"/>
  <c r="I36" i="2"/>
  <c r="J36" i="2" s="1"/>
  <c r="D42" i="2"/>
  <c r="J42" i="2" s="1"/>
  <c r="I134" i="2"/>
  <c r="J134" i="2" s="1"/>
  <c r="I138" i="2"/>
  <c r="J138" i="2" s="1"/>
  <c r="D185" i="2"/>
  <c r="J185" i="2" s="1"/>
  <c r="I232" i="2"/>
  <c r="J232" i="2" s="1"/>
  <c r="G10" i="3"/>
  <c r="B12" i="3"/>
  <c r="J12" i="3"/>
  <c r="D80" i="4"/>
  <c r="E16" i="4"/>
  <c r="D16" i="4"/>
  <c r="J16" i="4"/>
  <c r="B16" i="4"/>
  <c r="I16" i="4"/>
  <c r="B84" i="4"/>
  <c r="H16" i="4"/>
  <c r="D82" i="4"/>
  <c r="E82" i="4" s="1"/>
  <c r="G8" i="6"/>
  <c r="D10" i="4"/>
  <c r="K10" i="4"/>
  <c r="I10" i="4"/>
  <c r="D76" i="4"/>
  <c r="E76" i="4" s="1"/>
  <c r="H10" i="4"/>
  <c r="D79" i="4"/>
  <c r="E79" i="4" s="1"/>
  <c r="E65" i="4"/>
  <c r="B83" i="4"/>
  <c r="D78" i="5"/>
  <c r="E12" i="5"/>
  <c r="D81" i="5"/>
  <c r="E81" i="5" s="1"/>
  <c r="D12" i="5"/>
  <c r="J12" i="5"/>
  <c r="B12" i="5"/>
  <c r="I12" i="5"/>
  <c r="E64" i="5"/>
  <c r="H12" i="5"/>
  <c r="D83" i="5"/>
  <c r="E83" i="5" s="1"/>
  <c r="U72" i="6"/>
  <c r="U73" i="6" s="1"/>
  <c r="E87" i="6" s="1"/>
  <c r="F218" i="1"/>
  <c r="T215" i="1" s="1"/>
  <c r="E58" i="3"/>
  <c r="B10" i="4"/>
  <c r="C12" i="5"/>
  <c r="G8" i="3"/>
  <c r="B10" i="3"/>
  <c r="J10" i="3"/>
  <c r="E12" i="3"/>
  <c r="B15" i="3"/>
  <c r="C10" i="4"/>
  <c r="F16" i="4"/>
  <c r="F12" i="5"/>
  <c r="D84" i="5"/>
  <c r="I175" i="6"/>
  <c r="G175" i="6"/>
  <c r="E175" i="6"/>
  <c r="C175" i="6"/>
  <c r="AP182" i="6"/>
  <c r="AP180" i="6"/>
  <c r="AR174" i="6" s="1"/>
  <c r="AS174" i="6" s="1"/>
  <c r="B182" i="6" s="1"/>
  <c r="I209" i="1"/>
  <c r="T207" i="1" s="1"/>
  <c r="C10" i="3"/>
  <c r="K10" i="3"/>
  <c r="F12" i="3"/>
  <c r="AP15" i="3"/>
  <c r="B17" i="3" s="1"/>
  <c r="C38" i="3" s="1"/>
  <c r="E59" i="3"/>
  <c r="E10" i="4"/>
  <c r="G16" i="4"/>
  <c r="K8" i="5"/>
  <c r="G12" i="5"/>
  <c r="U76" i="6"/>
  <c r="U77" i="6" s="1"/>
  <c r="E88" i="6" s="1"/>
  <c r="G12" i="3"/>
  <c r="F10" i="4"/>
  <c r="K16" i="4"/>
  <c r="AP7" i="5"/>
  <c r="J8" i="5" s="1"/>
  <c r="K12" i="5"/>
  <c r="E8" i="6"/>
  <c r="D8" i="6"/>
  <c r="E60" i="6"/>
  <c r="J8" i="6"/>
  <c r="B8" i="6"/>
  <c r="I8" i="6"/>
  <c r="AP15" i="6"/>
  <c r="B17" i="6" s="1"/>
  <c r="C38" i="6" s="1"/>
  <c r="H8" i="6"/>
  <c r="AR7" i="6"/>
  <c r="AS7" i="6" s="1"/>
  <c r="I177" i="6"/>
  <c r="G177" i="6"/>
  <c r="E177" i="6"/>
  <c r="C177" i="6"/>
  <c r="AR176" i="6"/>
  <c r="AS176" i="6" s="1"/>
  <c r="B8" i="3"/>
  <c r="B21" i="3" s="1"/>
  <c r="AR11" i="3"/>
  <c r="AS11" i="3" s="1"/>
  <c r="B77" i="4"/>
  <c r="I8" i="4"/>
  <c r="AP17" i="4"/>
  <c r="B78" i="4"/>
  <c r="E78" i="4" s="1"/>
  <c r="E66" i="4"/>
  <c r="E8" i="4"/>
  <c r="B25" i="4" s="1"/>
  <c r="B76" i="4"/>
  <c r="H8" i="4"/>
  <c r="G10" i="4"/>
  <c r="AP19" i="4"/>
  <c r="D77" i="4"/>
  <c r="E77" i="4" s="1"/>
  <c r="C8" i="6"/>
  <c r="K177" i="6"/>
  <c r="K10" i="11"/>
  <c r="I10" i="11"/>
  <c r="G10" i="11"/>
  <c r="C10" i="11"/>
  <c r="AR9" i="11"/>
  <c r="AS9" i="11" s="1"/>
  <c r="B82" i="5"/>
  <c r="F12" i="6"/>
  <c r="E59" i="6"/>
  <c r="J111" i="6"/>
  <c r="J113" i="6"/>
  <c r="J115" i="6"/>
  <c r="AR178" i="6"/>
  <c r="AS178" i="6" s="1"/>
  <c r="E79" i="8"/>
  <c r="E82" i="9"/>
  <c r="E10" i="11"/>
  <c r="E84" i="12"/>
  <c r="C12" i="4"/>
  <c r="K12" i="4"/>
  <c r="F14" i="4"/>
  <c r="B81" i="4"/>
  <c r="D84" i="4"/>
  <c r="E84" i="4" s="1"/>
  <c r="F10" i="5"/>
  <c r="D14" i="5"/>
  <c r="B28" i="5" s="1"/>
  <c r="G16" i="5"/>
  <c r="B79" i="5"/>
  <c r="D82" i="5"/>
  <c r="E82" i="5" s="1"/>
  <c r="G12" i="6"/>
  <c r="AP116" i="6"/>
  <c r="AR114" i="6" s="1"/>
  <c r="AS114" i="6" s="1"/>
  <c r="B8" i="7"/>
  <c r="AP15" i="7"/>
  <c r="J8" i="7"/>
  <c r="F8" i="7"/>
  <c r="B12" i="7"/>
  <c r="J12" i="7"/>
  <c r="F12" i="7"/>
  <c r="AP20" i="9"/>
  <c r="B31" i="9" s="1"/>
  <c r="E44" i="9" s="1"/>
  <c r="K12" i="11"/>
  <c r="E66" i="11"/>
  <c r="I12" i="11"/>
  <c r="G12" i="11"/>
  <c r="C12" i="11"/>
  <c r="E64" i="11"/>
  <c r="AR11" i="11"/>
  <c r="AS11" i="11" s="1"/>
  <c r="D12" i="4"/>
  <c r="G14" i="4"/>
  <c r="D81" i="4"/>
  <c r="E81" i="4" s="1"/>
  <c r="G10" i="5"/>
  <c r="E14" i="5"/>
  <c r="H16" i="5"/>
  <c r="D79" i="5"/>
  <c r="E79" i="5" s="1"/>
  <c r="B84" i="5"/>
  <c r="E10" i="6"/>
  <c r="AR11" i="6"/>
  <c r="AS11" i="6" s="1"/>
  <c r="H12" i="6"/>
  <c r="AR110" i="6"/>
  <c r="AS110" i="6" s="1"/>
  <c r="B118" i="6" s="1"/>
  <c r="AR112" i="6"/>
  <c r="AS112" i="6" s="1"/>
  <c r="C179" i="6"/>
  <c r="E60" i="7"/>
  <c r="B23" i="10"/>
  <c r="E12" i="11"/>
  <c r="E179" i="6"/>
  <c r="AP20" i="12"/>
  <c r="B31" i="12" s="1"/>
  <c r="E44" i="12" s="1"/>
  <c r="I14" i="4"/>
  <c r="D75" i="4"/>
  <c r="E75" i="4" s="1"/>
  <c r="B80" i="4"/>
  <c r="D83" i="4"/>
  <c r="I10" i="5"/>
  <c r="G14" i="5"/>
  <c r="B16" i="5"/>
  <c r="J16" i="5"/>
  <c r="AP22" i="5"/>
  <c r="G10" i="6"/>
  <c r="B12" i="6"/>
  <c r="J12" i="6"/>
  <c r="B111" i="6"/>
  <c r="B113" i="6"/>
  <c r="B125" i="6" s="1"/>
  <c r="B115" i="6"/>
  <c r="B126" i="6" s="1"/>
  <c r="G179" i="6"/>
  <c r="H8" i="7"/>
  <c r="H12" i="7"/>
  <c r="E65" i="11"/>
  <c r="E76" i="12"/>
  <c r="B14" i="4"/>
  <c r="B10" i="5"/>
  <c r="J10" i="5"/>
  <c r="AR9" i="6"/>
  <c r="AS9" i="6" s="1"/>
  <c r="C12" i="6"/>
  <c r="B10" i="7"/>
  <c r="E59" i="7"/>
  <c r="J10" i="7"/>
  <c r="F10" i="7"/>
  <c r="AP13" i="7"/>
  <c r="AR9" i="7" s="1"/>
  <c r="AS9" i="7" s="1"/>
  <c r="K8" i="11"/>
  <c r="I8" i="11"/>
  <c r="G8" i="11"/>
  <c r="C8" i="11"/>
  <c r="AP19" i="11"/>
  <c r="AR7" i="11"/>
  <c r="AS7" i="11" s="1"/>
  <c r="B19" i="11" s="1"/>
  <c r="E81" i="13"/>
  <c r="AP17" i="8"/>
  <c r="D75" i="8"/>
  <c r="E75" i="8" s="1"/>
  <c r="B80" i="8"/>
  <c r="D83" i="8"/>
  <c r="E83" i="8" s="1"/>
  <c r="J8" i="9"/>
  <c r="B25" i="9" s="1"/>
  <c r="J10" i="9"/>
  <c r="J12" i="9"/>
  <c r="J14" i="9"/>
  <c r="J16" i="9"/>
  <c r="B75" i="9"/>
  <c r="D78" i="9"/>
  <c r="E78" i="9" s="1"/>
  <c r="B83" i="9"/>
  <c r="H8" i="10"/>
  <c r="B21" i="10" s="1"/>
  <c r="B20" i="10" s="1"/>
  <c r="B24" i="10" s="1"/>
  <c r="E57" i="10" s="1"/>
  <c r="H10" i="10"/>
  <c r="B22" i="10" s="1"/>
  <c r="H12" i="10"/>
  <c r="AP19" i="12"/>
  <c r="B21" i="12" s="1"/>
  <c r="C44" i="12" s="1"/>
  <c r="AP26" i="12"/>
  <c r="B77" i="12"/>
  <c r="D80" i="12"/>
  <c r="E80" i="12" s="1"/>
  <c r="AP17" i="13"/>
  <c r="B75" i="13"/>
  <c r="D78" i="13"/>
  <c r="E78" i="13" s="1"/>
  <c r="B83" i="13"/>
  <c r="I8" i="14"/>
  <c r="I10" i="14"/>
  <c r="I12" i="14"/>
  <c r="B77" i="8"/>
  <c r="D80" i="8"/>
  <c r="E80" i="8" s="1"/>
  <c r="AP17" i="9"/>
  <c r="AR13" i="9" s="1"/>
  <c r="AS13" i="9" s="1"/>
  <c r="D75" i="9"/>
  <c r="E75" i="9" s="1"/>
  <c r="B80" i="9"/>
  <c r="D83" i="9"/>
  <c r="J8" i="10"/>
  <c r="J12" i="10"/>
  <c r="C8" i="12"/>
  <c r="C10" i="12"/>
  <c r="C12" i="12"/>
  <c r="B27" i="12" s="1"/>
  <c r="C14" i="12"/>
  <c r="C16" i="12"/>
  <c r="E64" i="12"/>
  <c r="D77" i="12"/>
  <c r="B82" i="12"/>
  <c r="AR7" i="13"/>
  <c r="AS7" i="13" s="1"/>
  <c r="B19" i="13" s="1"/>
  <c r="AR9" i="13"/>
  <c r="AS9" i="13" s="1"/>
  <c r="AR11" i="13"/>
  <c r="AS11" i="13" s="1"/>
  <c r="AR13" i="13"/>
  <c r="AS13" i="13" s="1"/>
  <c r="AR15" i="13"/>
  <c r="AS15" i="13" s="1"/>
  <c r="AP25" i="13"/>
  <c r="D75" i="13"/>
  <c r="B80" i="13"/>
  <c r="D83" i="13"/>
  <c r="K8" i="14"/>
  <c r="K10" i="14"/>
  <c r="K12" i="14"/>
  <c r="AP19" i="8"/>
  <c r="E64" i="8"/>
  <c r="D77" i="8"/>
  <c r="B82" i="8"/>
  <c r="E82" i="8" s="1"/>
  <c r="B77" i="9"/>
  <c r="E77" i="9" s="1"/>
  <c r="D80" i="9"/>
  <c r="AP13" i="10"/>
  <c r="E8" i="12"/>
  <c r="E10" i="12"/>
  <c r="E12" i="12"/>
  <c r="E14" i="12"/>
  <c r="E16" i="12"/>
  <c r="B79" i="12"/>
  <c r="E79" i="12" s="1"/>
  <c r="D82" i="12"/>
  <c r="AP19" i="13"/>
  <c r="B77" i="13"/>
  <c r="E77" i="13" s="1"/>
  <c r="D80" i="13"/>
  <c r="AP13" i="14"/>
  <c r="E58" i="14"/>
  <c r="F8" i="8"/>
  <c r="B25" i="8" s="1"/>
  <c r="F10" i="8"/>
  <c r="B26" i="8" s="1"/>
  <c r="F12" i="8"/>
  <c r="B27" i="8" s="1"/>
  <c r="F14" i="8"/>
  <c r="B28" i="8" s="1"/>
  <c r="D84" i="8"/>
  <c r="E84" i="8" s="1"/>
  <c r="D8" i="9"/>
  <c r="D10" i="9"/>
  <c r="B26" i="9" s="1"/>
  <c r="D12" i="9"/>
  <c r="B27" i="9" s="1"/>
  <c r="D14" i="9"/>
  <c r="D16" i="9"/>
  <c r="B29" i="9" s="1"/>
  <c r="E65" i="9"/>
  <c r="B76" i="9"/>
  <c r="E76" i="9" s="1"/>
  <c r="D79" i="9"/>
  <c r="E79" i="9" s="1"/>
  <c r="B84" i="9"/>
  <c r="E84" i="9" s="1"/>
  <c r="K8" i="12"/>
  <c r="K10" i="12"/>
  <c r="K12" i="12"/>
  <c r="E66" i="12"/>
  <c r="B78" i="12"/>
  <c r="E78" i="12" s="1"/>
  <c r="D81" i="12"/>
  <c r="E81" i="12" s="1"/>
  <c r="G8" i="13"/>
  <c r="B25" i="13" s="1"/>
  <c r="G10" i="13"/>
  <c r="B26" i="13" s="1"/>
  <c r="G12" i="13"/>
  <c r="B27" i="13" s="1"/>
  <c r="G14" i="13"/>
  <c r="B28" i="13" s="1"/>
  <c r="G16" i="13"/>
  <c r="B29" i="13" s="1"/>
  <c r="E65" i="13"/>
  <c r="B76" i="13"/>
  <c r="E76" i="13" s="1"/>
  <c r="D79" i="13"/>
  <c r="E79" i="13" s="1"/>
  <c r="B84" i="13"/>
  <c r="E84" i="13" s="1"/>
  <c r="C8" i="14"/>
  <c r="B21" i="14" s="1"/>
  <c r="C10" i="14"/>
  <c r="B22" i="14" s="1"/>
  <c r="C12" i="14"/>
  <c r="B23" i="14" s="1"/>
  <c r="E66" i="8"/>
  <c r="F10" i="9"/>
  <c r="F12" i="9"/>
  <c r="F14" i="9"/>
  <c r="AP17" i="12"/>
  <c r="I10" i="13"/>
  <c r="I12" i="13"/>
  <c r="I14" i="13"/>
  <c r="E12" i="14"/>
  <c r="B24" i="13" l="1"/>
  <c r="B59" i="10"/>
  <c r="B60" i="10"/>
  <c r="B58" i="10"/>
  <c r="B24" i="9"/>
  <c r="B30" i="9" s="1"/>
  <c r="E63" i="9" s="1"/>
  <c r="B65" i="9" s="1"/>
  <c r="S38" i="1"/>
  <c r="B119" i="6"/>
  <c r="A48" i="13"/>
  <c r="B24" i="8"/>
  <c r="B20" i="14"/>
  <c r="B24" i="14" s="1"/>
  <c r="E57" i="14" s="1"/>
  <c r="E80" i="13"/>
  <c r="AR9" i="9"/>
  <c r="AS9" i="9" s="1"/>
  <c r="B26" i="12"/>
  <c r="B21" i="11"/>
  <c r="C44" i="11" s="1"/>
  <c r="AP20" i="11"/>
  <c r="B31" i="11" s="1"/>
  <c r="E44" i="11" s="1"/>
  <c r="B26" i="5"/>
  <c r="B27" i="11"/>
  <c r="C8" i="5"/>
  <c r="B189" i="6"/>
  <c r="B21" i="6"/>
  <c r="B16" i="3"/>
  <c r="B29" i="4"/>
  <c r="Q20" i="1"/>
  <c r="S20" i="1" s="1"/>
  <c r="B21" i="7"/>
  <c r="AR13" i="12"/>
  <c r="AS13" i="12" s="1"/>
  <c r="AR9" i="12"/>
  <c r="AS9" i="12" s="1"/>
  <c r="AR7" i="12"/>
  <c r="AS7" i="12" s="1"/>
  <c r="AR11" i="12"/>
  <c r="AS11" i="12" s="1"/>
  <c r="AR15" i="12"/>
  <c r="AS15" i="12" s="1"/>
  <c r="AR7" i="9"/>
  <c r="AS7" i="9" s="1"/>
  <c r="E83" i="13"/>
  <c r="B25" i="12"/>
  <c r="B25" i="11"/>
  <c r="B28" i="4"/>
  <c r="B29" i="5"/>
  <c r="AR11" i="7"/>
  <c r="AS11" i="7" s="1"/>
  <c r="B22" i="6"/>
  <c r="AR13" i="4"/>
  <c r="AS13" i="4" s="1"/>
  <c r="AR15" i="4"/>
  <c r="AS15" i="4" s="1"/>
  <c r="AR11" i="4"/>
  <c r="AS11" i="4" s="1"/>
  <c r="AR7" i="4"/>
  <c r="AS7" i="4" s="1"/>
  <c r="AP16" i="6"/>
  <c r="B25" i="6" s="1"/>
  <c r="E38" i="6" s="1"/>
  <c r="F8" i="5"/>
  <c r="AR7" i="10"/>
  <c r="AS7" i="10" s="1"/>
  <c r="AR9" i="10"/>
  <c r="AS9" i="10" s="1"/>
  <c r="AR11" i="10"/>
  <c r="AS11" i="10" s="1"/>
  <c r="AR7" i="7"/>
  <c r="AS7" i="7" s="1"/>
  <c r="B15" i="7" s="1"/>
  <c r="B21" i="4"/>
  <c r="C44" i="4" s="1"/>
  <c r="AP20" i="4"/>
  <c r="B31" i="4" s="1"/>
  <c r="E44" i="4" s="1"/>
  <c r="E84" i="5"/>
  <c r="B26" i="4"/>
  <c r="B24" i="4" s="1"/>
  <c r="B30" i="4" s="1"/>
  <c r="E63" i="4" s="1"/>
  <c r="AP16" i="3"/>
  <c r="B25" i="3" s="1"/>
  <c r="E38" i="3" s="1"/>
  <c r="T76" i="1"/>
  <c r="AR11" i="9"/>
  <c r="AS11" i="9" s="1"/>
  <c r="E82" i="12"/>
  <c r="E80" i="9"/>
  <c r="E77" i="8"/>
  <c r="E75" i="13"/>
  <c r="E77" i="12"/>
  <c r="AR15" i="8"/>
  <c r="AS15" i="8" s="1"/>
  <c r="AR13" i="8"/>
  <c r="AS13" i="8" s="1"/>
  <c r="AR11" i="8"/>
  <c r="AS11" i="8" s="1"/>
  <c r="AR9" i="8"/>
  <c r="AS9" i="8" s="1"/>
  <c r="AR7" i="8"/>
  <c r="AS7" i="8" s="1"/>
  <c r="B19" i="8" s="1"/>
  <c r="B22" i="7"/>
  <c r="B124" i="6"/>
  <c r="B123" i="6" s="1"/>
  <c r="B127" i="6" s="1"/>
  <c r="A154" i="6" s="1"/>
  <c r="B190" i="6"/>
  <c r="B23" i="7"/>
  <c r="B27" i="4"/>
  <c r="B22" i="3"/>
  <c r="T65" i="1"/>
  <c r="B21" i="13"/>
  <c r="C44" i="13" s="1"/>
  <c r="AP20" i="13"/>
  <c r="B31" i="13" s="1"/>
  <c r="E44" i="13" s="1"/>
  <c r="E83" i="9"/>
  <c r="E83" i="4"/>
  <c r="E65" i="5"/>
  <c r="B15" i="6"/>
  <c r="B184" i="6"/>
  <c r="C205" i="6" s="1"/>
  <c r="AP183" i="6"/>
  <c r="B192" i="6" s="1"/>
  <c r="E205" i="6" s="1"/>
  <c r="B27" i="5"/>
  <c r="E80" i="4"/>
  <c r="T44" i="1"/>
  <c r="S218" i="1"/>
  <c r="Q56" i="1"/>
  <c r="S56" i="1" s="1"/>
  <c r="AR11" i="14"/>
  <c r="AS11" i="14" s="1"/>
  <c r="AR9" i="14"/>
  <c r="AS9" i="14" s="1"/>
  <c r="AR7" i="14"/>
  <c r="AS7" i="14" s="1"/>
  <c r="B15" i="14" s="1"/>
  <c r="B28" i="9"/>
  <c r="AR15" i="9"/>
  <c r="AS15" i="9" s="1"/>
  <c r="B21" i="8"/>
  <c r="C44" i="8" s="1"/>
  <c r="AP20" i="8"/>
  <c r="B31" i="8" s="1"/>
  <c r="E44" i="8" s="1"/>
  <c r="B29" i="12"/>
  <c r="B23" i="6"/>
  <c r="B20" i="3"/>
  <c r="A42" i="3" s="1"/>
  <c r="B188" i="6"/>
  <c r="B187" i="6" s="1"/>
  <c r="B191" i="6" s="1"/>
  <c r="AR9" i="4"/>
  <c r="AS9" i="4" s="1"/>
  <c r="T26" i="1"/>
  <c r="S11" i="1"/>
  <c r="B28" i="12"/>
  <c r="B17" i="7"/>
  <c r="C38" i="7" s="1"/>
  <c r="AP16" i="7"/>
  <c r="B25" i="7" s="1"/>
  <c r="E38" i="7" s="1"/>
  <c r="B26" i="11"/>
  <c r="B75" i="5"/>
  <c r="E75" i="5" s="1"/>
  <c r="G8" i="5"/>
  <c r="B78" i="5"/>
  <c r="E78" i="5" s="1"/>
  <c r="E66" i="5"/>
  <c r="B76" i="5"/>
  <c r="E76" i="5" s="1"/>
  <c r="AP19" i="5"/>
  <c r="B21" i="5" s="1"/>
  <c r="C44" i="5" s="1"/>
  <c r="B8" i="5"/>
  <c r="B77" i="5"/>
  <c r="E77" i="5" s="1"/>
  <c r="AP17" i="5"/>
  <c r="AR7" i="5"/>
  <c r="AS7" i="5" s="1"/>
  <c r="I8" i="5"/>
  <c r="H8" i="5"/>
  <c r="E8" i="5"/>
  <c r="B23" i="3"/>
  <c r="D8" i="5"/>
  <c r="T8" i="1"/>
  <c r="U196" i="1"/>
  <c r="X196" i="1" s="1"/>
  <c r="A47" i="3" l="1"/>
  <c r="A43" i="3"/>
  <c r="I75" i="4"/>
  <c r="B64" i="4"/>
  <c r="B65" i="4"/>
  <c r="B66" i="4"/>
  <c r="B16" i="7"/>
  <c r="B19" i="12"/>
  <c r="A209" i="6"/>
  <c r="B16" i="14"/>
  <c r="B28" i="14" s="1"/>
  <c r="A42" i="14"/>
  <c r="A51" i="14"/>
  <c r="B59" i="14"/>
  <c r="B60" i="14"/>
  <c r="AR9" i="5"/>
  <c r="AS9" i="5" s="1"/>
  <c r="B19" i="5" s="1"/>
  <c r="AR15" i="5"/>
  <c r="AS15" i="5" s="1"/>
  <c r="AR13" i="5"/>
  <c r="AS13" i="5" s="1"/>
  <c r="AR11" i="5"/>
  <c r="AS11" i="5" s="1"/>
  <c r="B58" i="14"/>
  <c r="AP20" i="5"/>
  <c r="B31" i="5" s="1"/>
  <c r="E44" i="5" s="1"/>
  <c r="B24" i="12"/>
  <c r="B30" i="12" s="1"/>
  <c r="E63" i="12" s="1"/>
  <c r="B183" i="6"/>
  <c r="B195" i="6" s="1"/>
  <c r="I75" i="9"/>
  <c r="B66" i="9"/>
  <c r="B64" i="9"/>
  <c r="B25" i="5"/>
  <c r="B24" i="5" s="1"/>
  <c r="B16" i="6"/>
  <c r="A51" i="6"/>
  <c r="B20" i="6"/>
  <c r="B24" i="6" s="1"/>
  <c r="E57" i="6" s="1"/>
  <c r="A218" i="6"/>
  <c r="B19" i="4"/>
  <c r="B19" i="9"/>
  <c r="B30" i="8"/>
  <c r="E63" i="8" s="1"/>
  <c r="A145" i="6"/>
  <c r="B24" i="3"/>
  <c r="B28" i="3" s="1"/>
  <c r="A48" i="8"/>
  <c r="B20" i="8"/>
  <c r="B34" i="8" s="1"/>
  <c r="B20" i="7"/>
  <c r="B24" i="7" s="1"/>
  <c r="E57" i="7" s="1"/>
  <c r="B20" i="13"/>
  <c r="B131" i="6"/>
  <c r="B20" i="11"/>
  <c r="A57" i="13"/>
  <c r="B15" i="10"/>
  <c r="B24" i="11"/>
  <c r="A49" i="13"/>
  <c r="A53" i="13"/>
  <c r="B30" i="13"/>
  <c r="E63" i="13" s="1"/>
  <c r="A48" i="5" l="1"/>
  <c r="B20" i="5"/>
  <c r="L28" i="3"/>
  <c r="L27" i="3"/>
  <c r="I75" i="13"/>
  <c r="B64" i="13"/>
  <c r="B66" i="13"/>
  <c r="B65" i="13"/>
  <c r="A150" i="6"/>
  <c r="A146" i="6"/>
  <c r="B58" i="6"/>
  <c r="B60" i="6"/>
  <c r="B59" i="6"/>
  <c r="A47" i="14"/>
  <c r="A43" i="14"/>
  <c r="I75" i="8"/>
  <c r="B65" i="8"/>
  <c r="B66" i="8"/>
  <c r="B64" i="8"/>
  <c r="I77" i="9"/>
  <c r="F77" i="9" s="1"/>
  <c r="I80" i="9"/>
  <c r="F80" i="9" s="1"/>
  <c r="I83" i="9"/>
  <c r="F83" i="9" s="1"/>
  <c r="I81" i="9"/>
  <c r="F81" i="9" s="1"/>
  <c r="I84" i="9"/>
  <c r="F84" i="9" s="1"/>
  <c r="I76" i="9"/>
  <c r="F76" i="9" s="1"/>
  <c r="I79" i="9"/>
  <c r="F79" i="9" s="1"/>
  <c r="I82" i="9"/>
  <c r="F82" i="9" s="1"/>
  <c r="I78" i="9"/>
  <c r="F78" i="9" s="1"/>
  <c r="F75" i="9"/>
  <c r="L28" i="14"/>
  <c r="L27" i="14"/>
  <c r="B58" i="7"/>
  <c r="B60" i="7"/>
  <c r="B59" i="7"/>
  <c r="A48" i="9"/>
  <c r="A57" i="9"/>
  <c r="B20" i="9"/>
  <c r="B34" i="9" s="1"/>
  <c r="L194" i="6"/>
  <c r="L195" i="6"/>
  <c r="A210" i="6"/>
  <c r="A214" i="6"/>
  <c r="A48" i="4"/>
  <c r="A57" i="4"/>
  <c r="B20" i="4"/>
  <c r="B34" i="4" s="1"/>
  <c r="A57" i="12"/>
  <c r="B20" i="12"/>
  <c r="B34" i="12" s="1"/>
  <c r="A48" i="12"/>
  <c r="I81" i="4"/>
  <c r="F81" i="4" s="1"/>
  <c r="I84" i="4"/>
  <c r="F84" i="4" s="1"/>
  <c r="I76" i="4"/>
  <c r="F76" i="4" s="1"/>
  <c r="I82" i="4"/>
  <c r="F82" i="4" s="1"/>
  <c r="I77" i="4"/>
  <c r="F77" i="4" s="1"/>
  <c r="I80" i="4"/>
  <c r="F80" i="4" s="1"/>
  <c r="I83" i="4"/>
  <c r="F83" i="4" s="1"/>
  <c r="I79" i="4"/>
  <c r="F79" i="4" s="1"/>
  <c r="I78" i="4"/>
  <c r="F78" i="4" s="1"/>
  <c r="F75" i="4"/>
  <c r="E57" i="3"/>
  <c r="A51" i="3"/>
  <c r="B30" i="11"/>
  <c r="A48" i="11"/>
  <c r="B34" i="11"/>
  <c r="L34" i="8"/>
  <c r="L33" i="8"/>
  <c r="A42" i="6"/>
  <c r="I75" i="12"/>
  <c r="B65" i="12"/>
  <c r="B66" i="12"/>
  <c r="B64" i="12"/>
  <c r="A51" i="7"/>
  <c r="L131" i="6"/>
  <c r="L130" i="6"/>
  <c r="A53" i="8"/>
  <c r="A49" i="8"/>
  <c r="B28" i="6"/>
  <c r="A42" i="7"/>
  <c r="B16" i="10"/>
  <c r="B28" i="10" s="1"/>
  <c r="A42" i="10"/>
  <c r="A51" i="10"/>
  <c r="B34" i="13"/>
  <c r="A57" i="8"/>
  <c r="B30" i="5"/>
  <c r="E63" i="5" s="1"/>
  <c r="B28" i="7"/>
  <c r="L33" i="11" l="1"/>
  <c r="L34" i="11"/>
  <c r="L33" i="12"/>
  <c r="L34" i="12"/>
  <c r="L28" i="10"/>
  <c r="L27" i="10"/>
  <c r="A53" i="11"/>
  <c r="A49" i="11"/>
  <c r="L34" i="9"/>
  <c r="L33" i="9"/>
  <c r="I77" i="13"/>
  <c r="F77" i="13" s="1"/>
  <c r="I80" i="13"/>
  <c r="F80" i="13" s="1"/>
  <c r="I83" i="13"/>
  <c r="F83" i="13" s="1"/>
  <c r="I78" i="13"/>
  <c r="F78" i="13" s="1"/>
  <c r="I81" i="13"/>
  <c r="F81" i="13" s="1"/>
  <c r="I84" i="13"/>
  <c r="F84" i="13" s="1"/>
  <c r="I76" i="13"/>
  <c r="F76" i="13" s="1"/>
  <c r="I79" i="13"/>
  <c r="F79" i="13" s="1"/>
  <c r="I82" i="13"/>
  <c r="F82" i="13" s="1"/>
  <c r="F75" i="13"/>
  <c r="A47" i="10"/>
  <c r="A43" i="10"/>
  <c r="A43" i="7"/>
  <c r="A47" i="7"/>
  <c r="E63" i="11"/>
  <c r="A57" i="11"/>
  <c r="L34" i="4"/>
  <c r="L33" i="4"/>
  <c r="L28" i="7"/>
  <c r="L27" i="7"/>
  <c r="L28" i="6"/>
  <c r="L27" i="6"/>
  <c r="A49" i="9"/>
  <c r="A53" i="9"/>
  <c r="I75" i="5"/>
  <c r="B64" i="5"/>
  <c r="B66" i="5"/>
  <c r="B65" i="5"/>
  <c r="I79" i="12"/>
  <c r="F79" i="12" s="1"/>
  <c r="I82" i="12"/>
  <c r="F82" i="12" s="1"/>
  <c r="I77" i="12"/>
  <c r="F77" i="12" s="1"/>
  <c r="I83" i="12"/>
  <c r="F83" i="12" s="1"/>
  <c r="I78" i="12"/>
  <c r="F78" i="12" s="1"/>
  <c r="I81" i="12"/>
  <c r="F81" i="12" s="1"/>
  <c r="I76" i="12"/>
  <c r="F76" i="12" s="1"/>
  <c r="I80" i="12"/>
  <c r="F80" i="12" s="1"/>
  <c r="I84" i="12"/>
  <c r="F84" i="12" s="1"/>
  <c r="F75" i="12"/>
  <c r="B60" i="3"/>
  <c r="B58" i="3"/>
  <c r="B59" i="3"/>
  <c r="A53" i="4"/>
  <c r="A49" i="4"/>
  <c r="B34" i="5"/>
  <c r="L34" i="13"/>
  <c r="L33" i="13"/>
  <c r="A53" i="12"/>
  <c r="A49" i="12"/>
  <c r="A47" i="6"/>
  <c r="A43" i="6"/>
  <c r="A53" i="5"/>
  <c r="A49" i="5"/>
  <c r="I82" i="8"/>
  <c r="F82" i="8" s="1"/>
  <c r="I77" i="8"/>
  <c r="F77" i="8" s="1"/>
  <c r="I78" i="8"/>
  <c r="F78" i="8" s="1"/>
  <c r="I81" i="8"/>
  <c r="F81" i="8" s="1"/>
  <c r="I84" i="8"/>
  <c r="F84" i="8" s="1"/>
  <c r="I76" i="8"/>
  <c r="F76" i="8" s="1"/>
  <c r="I80" i="8"/>
  <c r="F80" i="8" s="1"/>
  <c r="I79" i="8"/>
  <c r="F79" i="8" s="1"/>
  <c r="I83" i="8"/>
  <c r="F83" i="8" s="1"/>
  <c r="F75" i="8"/>
  <c r="A57" i="5"/>
  <c r="L33" i="5" l="1"/>
  <c r="L34" i="5"/>
  <c r="I79" i="5"/>
  <c r="F79" i="5" s="1"/>
  <c r="I82" i="5"/>
  <c r="F82" i="5" s="1"/>
  <c r="I80" i="5"/>
  <c r="F80" i="5" s="1"/>
  <c r="I83" i="5"/>
  <c r="F83" i="5" s="1"/>
  <c r="I78" i="5"/>
  <c r="F78" i="5" s="1"/>
  <c r="I84" i="5"/>
  <c r="F84" i="5" s="1"/>
  <c r="I76" i="5"/>
  <c r="F76" i="5" s="1"/>
  <c r="I77" i="5"/>
  <c r="F77" i="5" s="1"/>
  <c r="I81" i="5"/>
  <c r="F81" i="5" s="1"/>
  <c r="F75" i="5"/>
  <c r="B65" i="11"/>
  <c r="B64" i="11"/>
  <c r="B66" i="11"/>
</calcChain>
</file>

<file path=xl/sharedStrings.xml><?xml version="1.0" encoding="utf-8"?>
<sst xmlns="http://schemas.openxmlformats.org/spreadsheetml/2006/main" count="2097" uniqueCount="183">
  <si>
    <t>CAD dimensions</t>
  </si>
  <si>
    <t>Printed Dimensions</t>
  </si>
  <si>
    <t>Speed</t>
  </si>
  <si>
    <t>2dp</t>
  </si>
  <si>
    <t>Midline</t>
  </si>
  <si>
    <t>Max</t>
  </si>
  <si>
    <t>30 mm 200C</t>
  </si>
  <si>
    <t>Cube</t>
  </si>
  <si>
    <t>1-3 (x)</t>
  </si>
  <si>
    <t>av 1-3</t>
  </si>
  <si>
    <t>2-4 (z)</t>
  </si>
  <si>
    <t>av 2-4</t>
  </si>
  <si>
    <t>avg midline</t>
  </si>
  <si>
    <t>av max</t>
  </si>
  <si>
    <t>x av</t>
  </si>
  <si>
    <t>z av</t>
  </si>
  <si>
    <t>average</t>
  </si>
  <si>
    <t>1dp</t>
  </si>
  <si>
    <t xml:space="preserve">av 1-3 </t>
  </si>
  <si>
    <t xml:space="preserve">av 2-4 </t>
  </si>
  <si>
    <t>av midline</t>
  </si>
  <si>
    <t>70mm 200C</t>
  </si>
  <si>
    <t>50 mm 200C</t>
  </si>
  <si>
    <t>Temperature</t>
  </si>
  <si>
    <t>200C 50mm</t>
  </si>
  <si>
    <t>40 mm/s 200C</t>
  </si>
  <si>
    <t>60 mm/s 200C</t>
  </si>
  <si>
    <t>Scan dimensions</t>
  </si>
  <si>
    <t>(Top face)</t>
  </si>
  <si>
    <t>Second set of measurements</t>
  </si>
  <si>
    <t>x</t>
  </si>
  <si>
    <t>sq</t>
  </si>
  <si>
    <t>x axis
(down)</t>
  </si>
  <si>
    <t>z axis
(across)</t>
  </si>
  <si>
    <t xml:space="preserve">x axis </t>
  </si>
  <si>
    <t>z axis</t>
  </si>
  <si>
    <t>z</t>
  </si>
  <si>
    <t>av</t>
  </si>
  <si>
    <t>40 mm/s 200 C</t>
  </si>
  <si>
    <t>cube</t>
  </si>
  <si>
    <t>x (down)</t>
  </si>
  <si>
    <t>av x</t>
  </si>
  <si>
    <t>z (across)</t>
  </si>
  <si>
    <t>av z</t>
  </si>
  <si>
    <t>60 mm/s 200 C</t>
  </si>
  <si>
    <t>30 mm 200 C</t>
  </si>
  <si>
    <t>print 1</t>
  </si>
  <si>
    <t>scan 1</t>
  </si>
  <si>
    <t>(2dp)</t>
  </si>
  <si>
    <t>speed</t>
  </si>
  <si>
    <t>mid x</t>
  </si>
  <si>
    <t>mid z</t>
  </si>
  <si>
    <t>mid</t>
  </si>
  <si>
    <t>max</t>
  </si>
  <si>
    <t>max x</t>
  </si>
  <si>
    <t>max y</t>
  </si>
  <si>
    <t>print 2</t>
  </si>
  <si>
    <t xml:space="preserve">scan </t>
  </si>
  <si>
    <t>print 3</t>
  </si>
  <si>
    <t>print 4</t>
  </si>
  <si>
    <t>print 5</t>
  </si>
  <si>
    <t>50 mm 200 C</t>
  </si>
  <si>
    <t>70 mm 200 C</t>
  </si>
  <si>
    <t>40 mm 200 C</t>
  </si>
  <si>
    <t>60 mm 200 C</t>
  </si>
  <si>
    <t>Scan - Print difference mm</t>
  </si>
  <si>
    <t>ALL DIMENSIONS</t>
  </si>
  <si>
    <t>a</t>
  </si>
  <si>
    <t>b</t>
  </si>
  <si>
    <t>Mid or Max</t>
  </si>
  <si>
    <t>Mid</t>
  </si>
  <si>
    <t>Reading</t>
  </si>
  <si>
    <t>Mean</t>
  </si>
  <si>
    <t>xn - xG</t>
  </si>
  <si>
    <t>(xn - xG)^2</t>
  </si>
  <si>
    <t>(x1)</t>
  </si>
  <si>
    <t>(xi-x1)^2</t>
  </si>
  <si>
    <t>(x2)</t>
  </si>
  <si>
    <t>(xi-x2)^2</t>
  </si>
  <si>
    <t>(x3)</t>
  </si>
  <si>
    <t>(xi-x3)^2</t>
  </si>
  <si>
    <t>grand mean -&gt;</t>
  </si>
  <si>
    <t>(xG)</t>
  </si>
  <si>
    <t>Between group variability:</t>
  </si>
  <si>
    <t xml:space="preserve">SSb = </t>
  </si>
  <si>
    <t>(k)</t>
  </si>
  <si>
    <t>no. of sample means</t>
  </si>
  <si>
    <t>MSb=</t>
  </si>
  <si>
    <t>(N)</t>
  </si>
  <si>
    <t>no. of samples</t>
  </si>
  <si>
    <t>DFb=</t>
  </si>
  <si>
    <t>(n)</t>
  </si>
  <si>
    <t>sample size</t>
  </si>
  <si>
    <t>Within group variability:</t>
  </si>
  <si>
    <t>SSw=</t>
  </si>
  <si>
    <t>SS1=</t>
  </si>
  <si>
    <t>SS2=</t>
  </si>
  <si>
    <t>SS3=</t>
  </si>
  <si>
    <t>MSw=</t>
  </si>
  <si>
    <t>DFw=</t>
  </si>
  <si>
    <t xml:space="preserve">F = </t>
  </si>
  <si>
    <t>MSb/MSw</t>
  </si>
  <si>
    <t>if F&gt;Fcrit</t>
  </si>
  <si>
    <t>reject null hypothesis</t>
  </si>
  <si>
    <t>(significant diff)</t>
  </si>
  <si>
    <t>F&gt;Fcrit</t>
  </si>
  <si>
    <t>F=</t>
  </si>
  <si>
    <t>if F&lt;Fcrit</t>
  </si>
  <si>
    <t>accept null hypothesis</t>
  </si>
  <si>
    <t>(no significant diff)</t>
  </si>
  <si>
    <t>F&lt;Fcrit</t>
  </si>
  <si>
    <t>Calculated Fcrit:</t>
  </si>
  <si>
    <t>Free Critical F-value Calculator</t>
  </si>
  <si>
    <t>for a=0.05</t>
  </si>
  <si>
    <t>df1=</t>
  </si>
  <si>
    <t>df2=</t>
  </si>
  <si>
    <t>Eta squared= SSb/SStotal</t>
  </si>
  <si>
    <t>small effect</t>
  </si>
  <si>
    <t>https://www.spss-tutorials.com/effect-size/#:~:text=ANOVA%20%2D%20(Partial)%20Eta%20Squared&amp;text=%CE%B72%20%3D%200.01%20indicates%20a,0.14%20indicates%20a%20large%20effect.</t>
  </si>
  <si>
    <t>% of difference was due to approach used</t>
  </si>
  <si>
    <t>med effect</t>
  </si>
  <si>
    <t>IDV had</t>
  </si>
  <si>
    <t>large</t>
  </si>
  <si>
    <t>effect on differences</t>
  </si>
  <si>
    <t>large effect</t>
  </si>
  <si>
    <t>cohen's f=</t>
  </si>
  <si>
    <t>sqrt(eta sq^2/(1- eta sq^2))</t>
  </si>
  <si>
    <t>small to med</t>
  </si>
  <si>
    <t>w^2=</t>
  </si>
  <si>
    <t xml:space="preserve">SSb - (dfb)(MSw) / SSb+SSw+MSw </t>
  </si>
  <si>
    <t>med to large</t>
  </si>
  <si>
    <t>less biased than eta sq</t>
  </si>
  <si>
    <t>Tukey's HSD</t>
  </si>
  <si>
    <t>q=|x1-x2|/sqrt(MSw/n)</t>
  </si>
  <si>
    <t>https://www.sfu.ca/~jackd/Stat302/Wk04-2_Full.pdf</t>
  </si>
  <si>
    <t>MSw/n</t>
  </si>
  <si>
    <t>50 v 70</t>
  </si>
  <si>
    <t>|x1-x2|</t>
  </si>
  <si>
    <t>30 v 50</t>
  </si>
  <si>
    <t>30 v 70</t>
  </si>
  <si>
    <t>q value</t>
  </si>
  <si>
    <t>https://www.socscistatistics.com/pvalues/qcalculator.aspx</t>
  </si>
  <si>
    <t>q(3,27) =</t>
  </si>
  <si>
    <t>https://www.stat.purdue.edu/~lingsong/teaching/2018fall/q-table.pdf</t>
  </si>
  <si>
    <t>https://elvers.us/stats/tables/qprobability.html</t>
  </si>
  <si>
    <t>x4</t>
  </si>
  <si>
    <t>(xi-x4)^2</t>
  </si>
  <si>
    <t>x5</t>
  </si>
  <si>
    <t>(xi-x5)^2</t>
  </si>
  <si>
    <t>SS4=</t>
  </si>
  <si>
    <t>SS5=</t>
  </si>
  <si>
    <t>q(5,45) =</t>
  </si>
  <si>
    <t>x1</t>
  </si>
  <si>
    <t>x2</t>
  </si>
  <si>
    <t>Average dimensions % difference</t>
  </si>
  <si>
    <t>Print v scan</t>
  </si>
  <si>
    <t>mid a</t>
  </si>
  <si>
    <t>mid a 2</t>
  </si>
  <si>
    <t>mid b 1</t>
  </si>
  <si>
    <t>mid b 2</t>
  </si>
  <si>
    <t>av mid</t>
  </si>
  <si>
    <t>max a 1</t>
  </si>
  <si>
    <t>max a 2</t>
  </si>
  <si>
    <t>max b 1</t>
  </si>
  <si>
    <t>max b 2</t>
  </si>
  <si>
    <t>print 30</t>
  </si>
  <si>
    <t>scan 30</t>
  </si>
  <si>
    <t>diff (mm)</t>
  </si>
  <si>
    <t>(% diff)</t>
  </si>
  <si>
    <t>print 50</t>
  </si>
  <si>
    <t>scan 50</t>
  </si>
  <si>
    <t>print 70</t>
  </si>
  <si>
    <t>scan 70</t>
  </si>
  <si>
    <t>% diff</t>
  </si>
  <si>
    <t>Mid ONLY</t>
  </si>
  <si>
    <t>Max ONLY</t>
  </si>
  <si>
    <t>small</t>
  </si>
  <si>
    <t>no effect</t>
  </si>
  <si>
    <t>scan - print mm</t>
  </si>
  <si>
    <t>q(3,57) =</t>
  </si>
  <si>
    <t>q(5,20) =</t>
  </si>
  <si>
    <t>q(3,12) =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</si>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</sst>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\-d"/>
    <numFmt numFmtId="165" formatCode="0.0"/>
    <numFmt numFmtId="166" formatCode="0.00000"/>
    <numFmt numFmtId="167" formatCode="0.000"/>
  </numFmts>
  <fonts count="37">
    <font>
      <sz val="11"/>
      <color theme="1"/>
      <name val="Calibri"/>
      <scheme val="minor"/>
    </font>
    <font>
      <b/>
      <sz val="8"/>
      <color theme="1"/>
      <name val="Comfortaa"/>
    </font>
    <font>
      <sz val="8"/>
      <color theme="1"/>
      <name val="Comfortaa"/>
    </font>
    <font>
      <b/>
      <sz val="8"/>
      <color rgb="FF000000"/>
      <name val="Comfortaa"/>
    </font>
    <font>
      <sz val="8"/>
      <color rgb="FF000000"/>
      <name val="Comfortaa"/>
    </font>
    <font>
      <b/>
      <sz val="10"/>
      <color rgb="FF000000"/>
      <name val="Comfortaa"/>
    </font>
    <font>
      <i/>
      <sz val="8"/>
      <color rgb="FF000000"/>
      <name val="Comfortaa"/>
    </font>
    <font>
      <sz val="11"/>
      <color theme="1"/>
      <name val="Calibri"/>
      <scheme val="minor"/>
    </font>
    <font>
      <sz val="8"/>
      <color rgb="FFEFEFEF"/>
      <name val="Comfortaa"/>
    </font>
    <font>
      <sz val="8"/>
      <color rgb="FF999999"/>
      <name val="Comfortaa"/>
    </font>
    <font>
      <i/>
      <sz val="8"/>
      <color theme="1"/>
      <name val="Comfortaa"/>
    </font>
    <font>
      <sz val="8"/>
      <color rgb="FFB7B7B7"/>
      <name val="Comfortaa"/>
    </font>
    <font>
      <sz val="11"/>
      <color theme="1"/>
      <name val="Calibri"/>
    </font>
    <font>
      <b/>
      <sz val="11"/>
      <color theme="1"/>
      <name val="Comfortaa"/>
    </font>
    <font>
      <i/>
      <strike/>
      <sz val="8"/>
      <color theme="1"/>
      <name val="Comfortaa"/>
    </font>
    <font>
      <i/>
      <sz val="8"/>
      <color rgb="FF999999"/>
      <name val="Comfortaa"/>
    </font>
    <font>
      <b/>
      <i/>
      <sz val="8"/>
      <color theme="1"/>
      <name val="Comfortaa"/>
    </font>
    <font>
      <sz val="11"/>
      <color rgb="FF999999"/>
      <name val="Calibri"/>
      <scheme val="minor"/>
    </font>
    <font>
      <i/>
      <strike/>
      <sz val="8"/>
      <color rgb="FF999999"/>
      <name val="Comfortaa"/>
    </font>
    <font>
      <sz val="11"/>
      <color rgb="FF666666"/>
      <name val="Calibri"/>
      <scheme val="minor"/>
    </font>
    <font>
      <i/>
      <strike/>
      <sz val="8"/>
      <color rgb="FF666666"/>
      <name val="Comfortaa"/>
    </font>
    <font>
      <i/>
      <sz val="8"/>
      <color rgb="FF666666"/>
      <name val="Comfortaa"/>
    </font>
    <font>
      <sz val="8"/>
      <color rgb="FF666666"/>
      <name val="Comfortaa"/>
    </font>
    <font>
      <sz val="11"/>
      <color rgb="FFFFFFFF"/>
      <name val="Calibri"/>
      <scheme val="minor"/>
    </font>
    <font>
      <sz val="8"/>
      <color rgb="FFFFFFFF"/>
      <name val="Comfortaa"/>
    </font>
    <font>
      <b/>
      <sz val="8"/>
      <color rgb="FFFFFFFF"/>
      <name val="Comfortaa"/>
    </font>
    <font>
      <sz val="8"/>
      <color theme="0"/>
      <name val="Comfortaa"/>
    </font>
    <font>
      <i/>
      <sz val="8"/>
      <color rgb="FFB7B7B7"/>
      <name val="Comfortaa"/>
    </font>
    <font>
      <u/>
      <sz val="8"/>
      <color rgb="FF0000FF"/>
      <name val="Comfortaa"/>
    </font>
    <font>
      <u/>
      <sz val="8"/>
      <color rgb="FF0000FF"/>
      <name val="Comfortaa"/>
    </font>
    <font>
      <u/>
      <sz val="8"/>
      <color rgb="FF0563C1"/>
      <name val="Comfortaa"/>
    </font>
    <font>
      <u/>
      <sz val="8"/>
      <color rgb="FF0000FF"/>
      <name val="Comfortaa"/>
    </font>
    <font>
      <sz val="11"/>
      <color rgb="FFF7981D"/>
      <name val="Inconsolata"/>
    </font>
    <font>
      <sz val="11"/>
      <color theme="1"/>
      <name val="Inconsolata"/>
    </font>
    <font>
      <sz val="11"/>
      <name val="Calibri"/>
    </font>
    <font>
      <sz val="11"/>
      <color rgb="FF000000"/>
      <name val="Inconsolata"/>
    </font>
    <font>
      <i/>
      <sz val="8"/>
      <color rgb="FFFFFFFF"/>
      <name val="Comfortaa"/>
    </font>
  </fonts>
  <fills count="23">
    <fill>
      <patternFill patternType="none"/>
    </fill>
    <fill>
      <patternFill patternType="gray125"/>
    </fill>
    <fill>
      <patternFill patternType="solid">
        <fgColor rgb="FFEAD1DC"/>
        <bgColor rgb="FFEAD1DC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C27BA0"/>
        <bgColor rgb="FFC27BA0"/>
      </patternFill>
    </fill>
    <fill>
      <patternFill patternType="solid">
        <fgColor rgb="FFFFFF00"/>
        <bgColor rgb="FFFFFF00"/>
      </patternFill>
    </fill>
    <fill>
      <patternFill patternType="solid">
        <fgColor rgb="FF666666"/>
        <bgColor rgb="FF666666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rgb="FFC9DAF8"/>
      </patternFill>
    </fill>
    <fill>
      <patternFill patternType="solid">
        <fgColor rgb="FFD0E0E3"/>
        <bgColor rgb="FFD0E0E3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9CB9C"/>
        <bgColor rgb="FFF9CB9C"/>
      </patternFill>
    </fill>
    <fill>
      <patternFill patternType="solid">
        <fgColor rgb="FFF6B26B"/>
        <bgColor rgb="FFF6B26B"/>
      </patternFill>
    </fill>
    <fill>
      <patternFill patternType="solid">
        <fgColor rgb="FFE69138"/>
        <bgColor rgb="FFE69138"/>
      </patternFill>
    </fill>
    <fill>
      <patternFill patternType="solid">
        <fgColor rgb="FF783F04"/>
        <bgColor rgb="FF783F04"/>
      </patternFill>
    </fill>
    <fill>
      <patternFill patternType="solid">
        <fgColor rgb="FFD9D9D9"/>
        <bgColor rgb="FFD9D9D9"/>
      </patternFill>
    </fill>
  </fills>
  <borders count="3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</borders>
  <cellStyleXfs count="1">
    <xf numFmtId="0" fontId="0" fillId="0" borderId="0"/>
  </cellStyleXfs>
  <cellXfs count="31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2" fillId="2" borderId="0" xfId="0" applyFont="1" applyFill="1"/>
    <xf numFmtId="0" fontId="5" fillId="0" borderId="0" xfId="0" applyFont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2" fillId="0" borderId="5" xfId="0" applyFont="1" applyBorder="1"/>
    <xf numFmtId="2" fontId="4" fillId="0" borderId="6" xfId="0" applyNumberFormat="1" applyFont="1" applyBorder="1"/>
    <xf numFmtId="0" fontId="4" fillId="0" borderId="5" xfId="0" applyFont="1" applyBorder="1"/>
    <xf numFmtId="0" fontId="6" fillId="2" borderId="0" xfId="0" applyFont="1" applyFill="1"/>
    <xf numFmtId="0" fontId="4" fillId="0" borderId="7" xfId="0" applyFont="1" applyBorder="1"/>
    <xf numFmtId="164" fontId="4" fillId="0" borderId="1" xfId="0" applyNumberFormat="1" applyFont="1" applyBorder="1"/>
    <xf numFmtId="0" fontId="4" fillId="0" borderId="1" xfId="0" applyFont="1" applyBorder="1"/>
    <xf numFmtId="0" fontId="4" fillId="0" borderId="8" xfId="0" applyFont="1" applyBorder="1"/>
    <xf numFmtId="0" fontId="2" fillId="0" borderId="9" xfId="0" applyFont="1" applyBorder="1"/>
    <xf numFmtId="164" fontId="4" fillId="0" borderId="10" xfId="0" applyNumberFormat="1" applyFont="1" applyBorder="1"/>
    <xf numFmtId="164" fontId="2" fillId="0" borderId="8" xfId="0" applyNumberFormat="1" applyFont="1" applyBorder="1"/>
    <xf numFmtId="0" fontId="2" fillId="0" borderId="8" xfId="0" applyFont="1" applyBorder="1"/>
    <xf numFmtId="0" fontId="4" fillId="0" borderId="9" xfId="0" applyFont="1" applyBorder="1"/>
    <xf numFmtId="0" fontId="7" fillId="2" borderId="0" xfId="0" applyFont="1" applyFill="1"/>
    <xf numFmtId="2" fontId="4" fillId="0" borderId="11" xfId="0" applyNumberFormat="1" applyFont="1" applyBorder="1"/>
    <xf numFmtId="2" fontId="4" fillId="0" borderId="0" xfId="0" applyNumberFormat="1" applyFont="1"/>
    <xf numFmtId="2" fontId="8" fillId="0" borderId="0" xfId="0" applyNumberFormat="1" applyFont="1"/>
    <xf numFmtId="2" fontId="9" fillId="0" borderId="0" xfId="0" applyNumberFormat="1" applyFont="1"/>
    <xf numFmtId="2" fontId="2" fillId="0" borderId="12" xfId="0" applyNumberFormat="1" applyFont="1" applyBorder="1"/>
    <xf numFmtId="2" fontId="9" fillId="0" borderId="12" xfId="0" applyNumberFormat="1" applyFont="1" applyBorder="1"/>
    <xf numFmtId="0" fontId="10" fillId="0" borderId="0" xfId="0" applyFont="1"/>
    <xf numFmtId="0" fontId="4" fillId="2" borderId="0" xfId="0" applyFont="1" applyFill="1"/>
    <xf numFmtId="2" fontId="2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2" fontId="4" fillId="0" borderId="13" xfId="0" applyNumberFormat="1" applyFont="1" applyBorder="1"/>
    <xf numFmtId="2" fontId="4" fillId="0" borderId="14" xfId="0" applyNumberFormat="1" applyFont="1" applyBorder="1"/>
    <xf numFmtId="2" fontId="8" fillId="0" borderId="14" xfId="0" applyNumberFormat="1" applyFont="1" applyBorder="1"/>
    <xf numFmtId="2" fontId="9" fillId="0" borderId="14" xfId="0" applyNumberFormat="1" applyFont="1" applyBorder="1"/>
    <xf numFmtId="2" fontId="2" fillId="0" borderId="15" xfId="0" applyNumberFormat="1" applyFont="1" applyBorder="1"/>
    <xf numFmtId="2" fontId="9" fillId="0" borderId="15" xfId="0" applyNumberFormat="1" applyFont="1" applyBorder="1"/>
    <xf numFmtId="2" fontId="4" fillId="0" borderId="16" xfId="0" applyNumberFormat="1" applyFont="1" applyBorder="1"/>
    <xf numFmtId="2" fontId="9" fillId="0" borderId="16" xfId="0" applyNumberFormat="1" applyFont="1" applyBorder="1"/>
    <xf numFmtId="2" fontId="2" fillId="0" borderId="16" xfId="0" applyNumberFormat="1" applyFont="1" applyBorder="1"/>
    <xf numFmtId="0" fontId="2" fillId="0" borderId="6" xfId="0" applyFont="1" applyBorder="1"/>
    <xf numFmtId="0" fontId="2" fillId="0" borderId="4" xfId="0" applyFont="1" applyBorder="1"/>
    <xf numFmtId="2" fontId="4" fillId="0" borderId="4" xfId="0" applyNumberFormat="1" applyFont="1" applyBorder="1"/>
    <xf numFmtId="2" fontId="4" fillId="0" borderId="5" xfId="0" applyNumberFormat="1" applyFont="1" applyBorder="1"/>
    <xf numFmtId="164" fontId="2" fillId="0" borderId="10" xfId="0" applyNumberFormat="1" applyFont="1" applyBorder="1"/>
    <xf numFmtId="164" fontId="4" fillId="0" borderId="8" xfId="0" applyNumberFormat="1" applyFont="1" applyBorder="1"/>
    <xf numFmtId="165" fontId="2" fillId="0" borderId="11" xfId="0" applyNumberFormat="1" applyFont="1" applyBorder="1"/>
    <xf numFmtId="165" fontId="2" fillId="0" borderId="0" xfId="0" applyNumberFormat="1" applyFont="1"/>
    <xf numFmtId="165" fontId="4" fillId="0" borderId="0" xfId="0" applyNumberFormat="1" applyFont="1"/>
    <xf numFmtId="165" fontId="4" fillId="0" borderId="12" xfId="0" applyNumberFormat="1" applyFont="1" applyBorder="1"/>
    <xf numFmtId="165" fontId="2" fillId="0" borderId="12" xfId="0" applyNumberFormat="1" applyFont="1" applyBorder="1"/>
    <xf numFmtId="2" fontId="9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2" fillId="0" borderId="13" xfId="0" applyNumberFormat="1" applyFont="1" applyBorder="1"/>
    <xf numFmtId="165" fontId="2" fillId="0" borderId="14" xfId="0" applyNumberFormat="1" applyFont="1" applyBorder="1"/>
    <xf numFmtId="165" fontId="4" fillId="0" borderId="14" xfId="0" applyNumberFormat="1" applyFont="1" applyBorder="1"/>
    <xf numFmtId="165" fontId="4" fillId="0" borderId="15" xfId="0" applyNumberFormat="1" applyFont="1" applyBorder="1"/>
    <xf numFmtId="165" fontId="2" fillId="0" borderId="15" xfId="0" applyNumberFormat="1" applyFont="1" applyBorder="1"/>
    <xf numFmtId="165" fontId="4" fillId="0" borderId="16" xfId="0" applyNumberFormat="1" applyFont="1" applyBorder="1"/>
    <xf numFmtId="165" fontId="2" fillId="0" borderId="16" xfId="0" applyNumberFormat="1" applyFont="1" applyBorder="1"/>
    <xf numFmtId="0" fontId="6" fillId="3" borderId="0" xfId="0" applyFont="1" applyFill="1"/>
    <xf numFmtId="0" fontId="4" fillId="0" borderId="6" xfId="0" applyFont="1" applyBorder="1"/>
    <xf numFmtId="0" fontId="4" fillId="3" borderId="0" xfId="0" applyFont="1" applyFill="1"/>
    <xf numFmtId="164" fontId="4" fillId="0" borderId="11" xfId="0" applyNumberFormat="1" applyFont="1" applyBorder="1"/>
    <xf numFmtId="164" fontId="4" fillId="0" borderId="0" xfId="0" applyNumberFormat="1" applyFont="1"/>
    <xf numFmtId="0" fontId="2" fillId="0" borderId="12" xfId="0" applyFont="1" applyBorder="1"/>
    <xf numFmtId="164" fontId="2" fillId="0" borderId="0" xfId="0" applyNumberFormat="1" applyFont="1"/>
    <xf numFmtId="0" fontId="11" fillId="0" borderId="0" xfId="0" applyFont="1"/>
    <xf numFmtId="0" fontId="4" fillId="0" borderId="12" xfId="0" applyFont="1" applyBorder="1"/>
    <xf numFmtId="2" fontId="11" fillId="0" borderId="0" xfId="0" applyNumberFormat="1" applyFont="1"/>
    <xf numFmtId="2" fontId="4" fillId="0" borderId="12" xfId="0" applyNumberFormat="1" applyFont="1" applyBorder="1"/>
    <xf numFmtId="2" fontId="11" fillId="0" borderId="14" xfId="0" applyNumberFormat="1" applyFont="1" applyBorder="1"/>
    <xf numFmtId="2" fontId="4" fillId="0" borderId="15" xfId="0" applyNumberFormat="1" applyFont="1" applyBorder="1"/>
    <xf numFmtId="165" fontId="4" fillId="0" borderId="11" xfId="0" applyNumberFormat="1" applyFont="1" applyBorder="1"/>
    <xf numFmtId="165" fontId="4" fillId="0" borderId="13" xfId="0" applyNumberFormat="1" applyFont="1" applyBorder="1"/>
    <xf numFmtId="0" fontId="2" fillId="3" borderId="0" xfId="0" applyFont="1" applyFill="1"/>
    <xf numFmtId="0" fontId="2" fillId="4" borderId="0" xfId="0" applyFont="1" applyFill="1"/>
    <xf numFmtId="0" fontId="6" fillId="4" borderId="0" xfId="0" applyFont="1" applyFill="1"/>
    <xf numFmtId="0" fontId="4" fillId="4" borderId="0" xfId="0" applyFont="1" applyFill="1"/>
    <xf numFmtId="0" fontId="12" fillId="0" borderId="0" xfId="0" applyFont="1"/>
    <xf numFmtId="0" fontId="12" fillId="0" borderId="14" xfId="0" applyFont="1" applyBorder="1"/>
    <xf numFmtId="0" fontId="13" fillId="0" borderId="12" xfId="0" applyFont="1" applyBorder="1"/>
    <xf numFmtId="0" fontId="12" fillId="0" borderId="1" xfId="0" applyFont="1" applyBorder="1"/>
    <xf numFmtId="0" fontId="12" fillId="0" borderId="17" xfId="0" applyFont="1" applyBorder="1"/>
    <xf numFmtId="2" fontId="2" fillId="0" borderId="1" xfId="0" applyNumberFormat="1" applyFont="1" applyBorder="1"/>
    <xf numFmtId="0" fontId="12" fillId="3" borderId="0" xfId="0" applyFont="1" applyFill="1"/>
    <xf numFmtId="0" fontId="12" fillId="0" borderId="12" xfId="0" applyFont="1" applyBorder="1"/>
    <xf numFmtId="164" fontId="2" fillId="0" borderId="1" xfId="0" applyNumberFormat="1" applyFont="1" applyBorder="1" applyAlignment="1">
      <alignment horizontal="right"/>
    </xf>
    <xf numFmtId="0" fontId="2" fillId="0" borderId="17" xfId="0" applyFont="1" applyBorder="1"/>
    <xf numFmtId="0" fontId="2" fillId="0" borderId="12" xfId="0" applyFont="1" applyBorder="1" applyAlignment="1">
      <alignment horizontal="right"/>
    </xf>
    <xf numFmtId="2" fontId="2" fillId="0" borderId="0" xfId="0" applyNumberFormat="1" applyFont="1" applyAlignment="1">
      <alignment horizontal="right"/>
    </xf>
    <xf numFmtId="2" fontId="9" fillId="0" borderId="0" xfId="0" applyNumberFormat="1" applyFont="1" applyAlignment="1">
      <alignment horizontal="right"/>
    </xf>
    <xf numFmtId="2" fontId="2" fillId="0" borderId="12" xfId="0" applyNumberFormat="1" applyFont="1" applyBorder="1" applyAlignment="1">
      <alignment horizontal="right"/>
    </xf>
    <xf numFmtId="2" fontId="9" fillId="0" borderId="12" xfId="0" applyNumberFormat="1" applyFont="1" applyBorder="1" applyAlignment="1">
      <alignment horizontal="right"/>
    </xf>
    <xf numFmtId="2" fontId="2" fillId="0" borderId="14" xfId="0" applyNumberFormat="1" applyFont="1" applyBorder="1" applyAlignment="1">
      <alignment horizontal="right"/>
    </xf>
    <xf numFmtId="2" fontId="9" fillId="0" borderId="14" xfId="0" applyNumberFormat="1" applyFont="1" applyBorder="1" applyAlignment="1">
      <alignment horizontal="right"/>
    </xf>
    <xf numFmtId="2" fontId="2" fillId="0" borderId="15" xfId="0" applyNumberFormat="1" applyFont="1" applyBorder="1" applyAlignment="1">
      <alignment horizontal="right"/>
    </xf>
    <xf numFmtId="2" fontId="9" fillId="0" borderId="15" xfId="0" applyNumberFormat="1" applyFont="1" applyBorder="1" applyAlignment="1">
      <alignment horizontal="right"/>
    </xf>
    <xf numFmtId="2" fontId="12" fillId="0" borderId="0" xfId="0" applyNumberFormat="1" applyFont="1"/>
    <xf numFmtId="0" fontId="2" fillId="5" borderId="0" xfId="0" applyFont="1" applyFill="1"/>
    <xf numFmtId="0" fontId="12" fillId="5" borderId="0" xfId="0" applyFont="1" applyFill="1"/>
    <xf numFmtId="0" fontId="1" fillId="0" borderId="18" xfId="0" applyFont="1" applyBorder="1"/>
    <xf numFmtId="0" fontId="10" fillId="0" borderId="18" xfId="0" applyFont="1" applyBorder="1"/>
    <xf numFmtId="0" fontId="7" fillId="0" borderId="18" xfId="0" applyFont="1" applyBorder="1"/>
    <xf numFmtId="0" fontId="2" fillId="0" borderId="18" xfId="0" applyFont="1" applyBorder="1"/>
    <xf numFmtId="0" fontId="2" fillId="6" borderId="19" xfId="0" applyFont="1" applyFill="1" applyBorder="1"/>
    <xf numFmtId="0" fontId="12" fillId="6" borderId="19" xfId="0" applyFont="1" applyFill="1" applyBorder="1"/>
    <xf numFmtId="0" fontId="12" fillId="0" borderId="18" xfId="0" applyFont="1" applyBorder="1"/>
    <xf numFmtId="0" fontId="4" fillId="7" borderId="3" xfId="0" applyFont="1" applyFill="1" applyBorder="1"/>
    <xf numFmtId="0" fontId="2" fillId="8" borderId="0" xfId="0" applyFont="1" applyFill="1" applyAlignment="1">
      <alignment horizontal="right"/>
    </xf>
    <xf numFmtId="0" fontId="2" fillId="9" borderId="0" xfId="0" applyFont="1" applyFill="1"/>
    <xf numFmtId="0" fontId="2" fillId="0" borderId="7" xfId="0" applyFont="1" applyBorder="1"/>
    <xf numFmtId="0" fontId="12" fillId="7" borderId="1" xfId="0" applyFont="1" applyFill="1" applyBorder="1"/>
    <xf numFmtId="0" fontId="4" fillId="7" borderId="1" xfId="0" applyFont="1" applyFill="1" applyBorder="1"/>
    <xf numFmtId="0" fontId="2" fillId="8" borderId="0" xfId="0" applyFont="1" applyFill="1"/>
    <xf numFmtId="2" fontId="4" fillId="7" borderId="0" xfId="0" applyNumberFormat="1" applyFont="1" applyFill="1"/>
    <xf numFmtId="0" fontId="14" fillId="0" borderId="0" xfId="0" applyFont="1"/>
    <xf numFmtId="0" fontId="14" fillId="0" borderId="0" xfId="0" applyFont="1" applyAlignment="1">
      <alignment horizontal="center"/>
    </xf>
    <xf numFmtId="2" fontId="2" fillId="0" borderId="11" xfId="0" applyNumberFormat="1" applyFont="1" applyBorder="1" applyAlignment="1">
      <alignment horizontal="right"/>
    </xf>
    <xf numFmtId="2" fontId="12" fillId="7" borderId="0" xfId="0" applyNumberFormat="1" applyFont="1" applyFill="1"/>
    <xf numFmtId="2" fontId="2" fillId="1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2" fontId="15" fillId="0" borderId="0" xfId="0" applyNumberFormat="1" applyFont="1"/>
    <xf numFmtId="2" fontId="10" fillId="0" borderId="0" xfId="0" applyNumberFormat="1" applyFont="1"/>
    <xf numFmtId="2" fontId="4" fillId="7" borderId="14" xfId="0" applyNumberFormat="1" applyFont="1" applyFill="1" applyBorder="1"/>
    <xf numFmtId="2" fontId="2" fillId="0" borderId="13" xfId="0" applyNumberFormat="1" applyFont="1" applyBorder="1" applyAlignment="1">
      <alignment horizontal="right"/>
    </xf>
    <xf numFmtId="2" fontId="12" fillId="7" borderId="14" xfId="0" applyNumberFormat="1" applyFont="1" applyFill="1" applyBorder="1"/>
    <xf numFmtId="2" fontId="16" fillId="0" borderId="0" xfId="0" applyNumberFormat="1" applyFont="1"/>
    <xf numFmtId="2" fontId="12" fillId="0" borderId="14" xfId="0" applyNumberFormat="1" applyFont="1" applyBorder="1"/>
    <xf numFmtId="2" fontId="2" fillId="7" borderId="4" xfId="0" applyNumberFormat="1" applyFont="1" applyFill="1" applyBorder="1"/>
    <xf numFmtId="0" fontId="2" fillId="0" borderId="0" xfId="0" applyFont="1" applyAlignment="1">
      <alignment horizontal="right"/>
    </xf>
    <xf numFmtId="2" fontId="2" fillId="0" borderId="7" xfId="0" applyNumberFormat="1" applyFont="1" applyBorder="1"/>
    <xf numFmtId="2" fontId="12" fillId="0" borderId="1" xfId="0" applyNumberFormat="1" applyFont="1" applyBorder="1"/>
    <xf numFmtId="2" fontId="12" fillId="7" borderId="1" xfId="0" applyNumberFormat="1" applyFont="1" applyFill="1" applyBorder="1"/>
    <xf numFmtId="2" fontId="12" fillId="0" borderId="17" xfId="0" applyNumberFormat="1" applyFont="1" applyBorder="1"/>
    <xf numFmtId="164" fontId="2" fillId="7" borderId="8" xfId="0" applyNumberFormat="1" applyFont="1" applyFill="1" applyBorder="1"/>
    <xf numFmtId="164" fontId="2" fillId="0" borderId="7" xfId="0" applyNumberFormat="1" applyFont="1" applyBorder="1"/>
    <xf numFmtId="164" fontId="2" fillId="0" borderId="1" xfId="0" applyNumberFormat="1" applyFont="1" applyBorder="1"/>
    <xf numFmtId="164" fontId="12" fillId="7" borderId="1" xfId="0" applyNumberFormat="1" applyFont="1" applyFill="1" applyBorder="1"/>
    <xf numFmtId="165" fontId="9" fillId="0" borderId="11" xfId="0" applyNumberFormat="1" applyFont="1" applyBorder="1"/>
    <xf numFmtId="165" fontId="9" fillId="0" borderId="0" xfId="0" applyNumberFormat="1" applyFont="1"/>
    <xf numFmtId="165" fontId="2" fillId="7" borderId="0" xfId="0" applyNumberFormat="1" applyFont="1" applyFill="1"/>
    <xf numFmtId="165" fontId="9" fillId="0" borderId="12" xfId="0" applyNumberFormat="1" applyFont="1" applyBorder="1"/>
    <xf numFmtId="165" fontId="9" fillId="0" borderId="11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right"/>
    </xf>
    <xf numFmtId="165" fontId="12" fillId="7" borderId="0" xfId="0" applyNumberFormat="1" applyFont="1" applyFill="1"/>
    <xf numFmtId="165" fontId="9" fillId="0" borderId="12" xfId="0" applyNumberFormat="1" applyFont="1" applyBorder="1" applyAlignment="1">
      <alignment horizontal="right"/>
    </xf>
    <xf numFmtId="0" fontId="17" fillId="0" borderId="0" xfId="0" applyFont="1"/>
    <xf numFmtId="0" fontId="18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165" fontId="9" fillId="0" borderId="13" xfId="0" applyNumberFormat="1" applyFont="1" applyBorder="1"/>
    <xf numFmtId="165" fontId="9" fillId="0" borderId="14" xfId="0" applyNumberFormat="1" applyFont="1" applyBorder="1"/>
    <xf numFmtId="165" fontId="2" fillId="7" borderId="14" xfId="0" applyNumberFormat="1" applyFont="1" applyFill="1" applyBorder="1"/>
    <xf numFmtId="165" fontId="9" fillId="0" borderId="13" xfId="0" applyNumberFormat="1" applyFont="1" applyBorder="1" applyAlignment="1">
      <alignment horizontal="right"/>
    </xf>
    <xf numFmtId="165" fontId="9" fillId="0" borderId="14" xfId="0" applyNumberFormat="1" applyFont="1" applyBorder="1" applyAlignment="1">
      <alignment horizontal="right"/>
    </xf>
    <xf numFmtId="165" fontId="12" fillId="7" borderId="14" xfId="0" applyNumberFormat="1" applyFont="1" applyFill="1" applyBorder="1"/>
    <xf numFmtId="165" fontId="9" fillId="0" borderId="15" xfId="0" applyNumberFormat="1" applyFont="1" applyBorder="1" applyAlignment="1">
      <alignment horizontal="right"/>
    </xf>
    <xf numFmtId="2" fontId="9" fillId="0" borderId="14" xfId="0" applyNumberFormat="1" applyFont="1" applyBorder="1" applyAlignment="1">
      <alignment horizontal="center"/>
    </xf>
    <xf numFmtId="165" fontId="9" fillId="0" borderId="16" xfId="0" applyNumberFormat="1" applyFont="1" applyBorder="1"/>
    <xf numFmtId="2" fontId="12" fillId="0" borderId="12" xfId="0" applyNumberFormat="1" applyFont="1" applyBorder="1"/>
    <xf numFmtId="0" fontId="9" fillId="0" borderId="12" xfId="0" applyFont="1" applyBorder="1"/>
    <xf numFmtId="2" fontId="2" fillId="0" borderId="17" xfId="0" applyNumberFormat="1" applyFont="1" applyBorder="1"/>
    <xf numFmtId="2" fontId="1" fillId="0" borderId="0" xfId="0" applyNumberFormat="1" applyFont="1"/>
    <xf numFmtId="2" fontId="4" fillId="7" borderId="4" xfId="0" applyNumberFormat="1" applyFont="1" applyFill="1" applyBorder="1"/>
    <xf numFmtId="164" fontId="4" fillId="7" borderId="8" xfId="0" applyNumberFormat="1" applyFont="1" applyFill="1" applyBorder="1"/>
    <xf numFmtId="165" fontId="9" fillId="7" borderId="0" xfId="0" applyNumberFormat="1" applyFont="1" applyFill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2" fontId="22" fillId="0" borderId="0" xfId="0" applyNumberFormat="1" applyFont="1"/>
    <xf numFmtId="2" fontId="22" fillId="0" borderId="0" xfId="0" applyNumberFormat="1" applyFont="1" applyAlignment="1">
      <alignment horizontal="center"/>
    </xf>
    <xf numFmtId="165" fontId="9" fillId="7" borderId="14" xfId="0" applyNumberFormat="1" applyFont="1" applyFill="1" applyBorder="1"/>
    <xf numFmtId="2" fontId="22" fillId="0" borderId="14" xfId="0" applyNumberFormat="1" applyFont="1" applyBorder="1" applyAlignment="1">
      <alignment horizontal="center"/>
    </xf>
    <xf numFmtId="165" fontId="22" fillId="0" borderId="16" xfId="0" applyNumberFormat="1" applyFont="1" applyBorder="1"/>
    <xf numFmtId="0" fontId="22" fillId="0" borderId="12" xfId="0" applyFont="1" applyBorder="1"/>
    <xf numFmtId="165" fontId="22" fillId="0" borderId="15" xfId="0" applyNumberFormat="1" applyFont="1" applyBorder="1" applyAlignment="1">
      <alignment horizontal="right"/>
    </xf>
    <xf numFmtId="0" fontId="12" fillId="0" borderId="4" xfId="0" applyFont="1" applyBorder="1"/>
    <xf numFmtId="2" fontId="12" fillId="0" borderId="4" xfId="0" applyNumberFormat="1" applyFont="1" applyBorder="1"/>
    <xf numFmtId="0" fontId="12" fillId="0" borderId="5" xfId="0" applyFont="1" applyBorder="1"/>
    <xf numFmtId="2" fontId="2" fillId="0" borderId="4" xfId="0" applyNumberFormat="1" applyFont="1" applyBorder="1"/>
    <xf numFmtId="2" fontId="11" fillId="0" borderId="0" xfId="0" applyNumberFormat="1" applyFont="1" applyAlignment="1">
      <alignment horizontal="center"/>
    </xf>
    <xf numFmtId="2" fontId="2" fillId="0" borderId="12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2" fontId="2" fillId="0" borderId="15" xfId="0" applyNumberFormat="1" applyFont="1" applyBorder="1" applyAlignment="1">
      <alignment horizontal="center"/>
    </xf>
    <xf numFmtId="0" fontId="2" fillId="11" borderId="0" xfId="0" applyFont="1" applyFill="1"/>
    <xf numFmtId="0" fontId="3" fillId="2" borderId="0" xfId="0" applyFont="1" applyFill="1" applyAlignment="1">
      <alignment wrapText="1"/>
    </xf>
    <xf numFmtId="2" fontId="4" fillId="2" borderId="0" xfId="0" applyNumberFormat="1" applyFont="1" applyFill="1"/>
    <xf numFmtId="2" fontId="9" fillId="2" borderId="0" xfId="0" applyNumberFormat="1" applyFont="1" applyFill="1"/>
    <xf numFmtId="2" fontId="17" fillId="0" borderId="0" xfId="0" applyNumberFormat="1" applyFont="1"/>
    <xf numFmtId="0" fontId="7" fillId="0" borderId="0" xfId="0" applyFont="1"/>
    <xf numFmtId="0" fontId="3" fillId="12" borderId="0" xfId="0" applyFont="1" applyFill="1"/>
    <xf numFmtId="2" fontId="4" fillId="12" borderId="0" xfId="0" applyNumberFormat="1" applyFont="1" applyFill="1"/>
    <xf numFmtId="0" fontId="2" fillId="0" borderId="11" xfId="0" applyFont="1" applyBorder="1"/>
    <xf numFmtId="0" fontId="2" fillId="12" borderId="0" xfId="0" applyFont="1" applyFill="1"/>
    <xf numFmtId="2" fontId="3" fillId="0" borderId="0" xfId="0" applyNumberFormat="1" applyFont="1"/>
    <xf numFmtId="2" fontId="3" fillId="12" borderId="0" xfId="0" applyNumberFormat="1" applyFont="1" applyFill="1"/>
    <xf numFmtId="0" fontId="2" fillId="2" borderId="11" xfId="0" applyFont="1" applyFill="1" applyBorder="1"/>
    <xf numFmtId="2" fontId="2" fillId="8" borderId="0" xfId="0" applyNumberFormat="1" applyFont="1" applyFill="1"/>
    <xf numFmtId="2" fontId="2" fillId="2" borderId="0" xfId="0" applyNumberFormat="1" applyFont="1" applyFill="1"/>
    <xf numFmtId="2" fontId="2" fillId="2" borderId="12" xfId="0" applyNumberFormat="1" applyFont="1" applyFill="1" applyBorder="1"/>
    <xf numFmtId="0" fontId="23" fillId="0" borderId="0" xfId="0" applyFont="1"/>
    <xf numFmtId="2" fontId="23" fillId="0" borderId="0" xfId="0" applyNumberFormat="1" applyFont="1"/>
    <xf numFmtId="2" fontId="24" fillId="0" borderId="0" xfId="0" applyNumberFormat="1" applyFont="1"/>
    <xf numFmtId="0" fontId="24" fillId="0" borderId="0" xfId="0" applyFont="1"/>
    <xf numFmtId="0" fontId="2" fillId="4" borderId="11" xfId="0" applyFont="1" applyFill="1" applyBorder="1"/>
    <xf numFmtId="2" fontId="2" fillId="13" borderId="0" xfId="0" applyNumberFormat="1" applyFont="1" applyFill="1"/>
    <xf numFmtId="2" fontId="2" fillId="4" borderId="0" xfId="0" applyNumberFormat="1" applyFont="1" applyFill="1"/>
    <xf numFmtId="2" fontId="2" fillId="4" borderId="12" xfId="0" applyNumberFormat="1" applyFont="1" applyFill="1" applyBorder="1"/>
    <xf numFmtId="0" fontId="2" fillId="3" borderId="13" xfId="0" applyFont="1" applyFill="1" applyBorder="1"/>
    <xf numFmtId="2" fontId="2" fillId="9" borderId="14" xfId="0" applyNumberFormat="1" applyFont="1" applyFill="1" applyBorder="1"/>
    <xf numFmtId="2" fontId="2" fillId="3" borderId="14" xfId="0" applyNumberFormat="1" applyFont="1" applyFill="1" applyBorder="1"/>
    <xf numFmtId="2" fontId="2" fillId="3" borderId="15" xfId="0" applyNumberFormat="1" applyFont="1" applyFill="1" applyBorder="1"/>
    <xf numFmtId="0" fontId="25" fillId="0" borderId="0" xfId="0" applyFont="1"/>
    <xf numFmtId="2" fontId="17" fillId="2" borderId="0" xfId="0" applyNumberFormat="1" applyFont="1" applyFill="1"/>
    <xf numFmtId="2" fontId="7" fillId="0" borderId="0" xfId="0" applyNumberFormat="1" applyFont="1"/>
    <xf numFmtId="0" fontId="3" fillId="4" borderId="0" xfId="0" applyFont="1" applyFill="1" applyAlignment="1">
      <alignment wrapText="1"/>
    </xf>
    <xf numFmtId="2" fontId="4" fillId="4" borderId="0" xfId="0" applyNumberFormat="1" applyFont="1" applyFill="1"/>
    <xf numFmtId="2" fontId="9" fillId="4" borderId="0" xfId="0" applyNumberFormat="1" applyFont="1" applyFill="1"/>
    <xf numFmtId="2" fontId="3" fillId="14" borderId="0" xfId="0" applyNumberFormat="1" applyFont="1" applyFill="1"/>
    <xf numFmtId="0" fontId="3" fillId="3" borderId="0" xfId="0" applyFont="1" applyFill="1" applyAlignment="1">
      <alignment wrapText="1"/>
    </xf>
    <xf numFmtId="2" fontId="4" fillId="3" borderId="0" xfId="0" applyNumberFormat="1" applyFont="1" applyFill="1"/>
    <xf numFmtId="2" fontId="9" fillId="3" borderId="0" xfId="0" applyNumberFormat="1" applyFont="1" applyFill="1"/>
    <xf numFmtId="0" fontId="3" fillId="15" borderId="0" xfId="0" applyFont="1" applyFill="1" applyAlignment="1">
      <alignment wrapText="1"/>
    </xf>
    <xf numFmtId="2" fontId="9" fillId="16" borderId="0" xfId="0" applyNumberFormat="1" applyFont="1" applyFill="1"/>
    <xf numFmtId="0" fontId="3" fillId="16" borderId="0" xfId="0" applyFont="1" applyFill="1" applyAlignment="1">
      <alignment wrapText="1"/>
    </xf>
    <xf numFmtId="0" fontId="3" fillId="12" borderId="0" xfId="0" applyFont="1" applyFill="1" applyAlignment="1">
      <alignment wrapText="1"/>
    </xf>
    <xf numFmtId="2" fontId="9" fillId="12" borderId="0" xfId="0" applyNumberFormat="1" applyFont="1" applyFill="1"/>
    <xf numFmtId="0" fontId="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" fontId="2" fillId="0" borderId="0" xfId="0" applyNumberFormat="1" applyFont="1"/>
    <xf numFmtId="2" fontId="2" fillId="12" borderId="0" xfId="0" applyNumberFormat="1" applyFont="1" applyFill="1"/>
    <xf numFmtId="2" fontId="2" fillId="16" borderId="0" xfId="0" applyNumberFormat="1" applyFont="1" applyFill="1"/>
    <xf numFmtId="166" fontId="2" fillId="0" borderId="0" xfId="0" applyNumberFormat="1" applyFont="1"/>
    <xf numFmtId="1" fontId="9" fillId="0" borderId="0" xfId="0" applyNumberFormat="1" applyFont="1"/>
    <xf numFmtId="2" fontId="9" fillId="13" borderId="0" xfId="0" applyNumberFormat="1" applyFont="1" applyFill="1"/>
    <xf numFmtId="2" fontId="9" fillId="8" borderId="0" xfId="0" applyNumberFormat="1" applyFont="1" applyFill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166" fontId="2" fillId="0" borderId="23" xfId="0" applyNumberFormat="1" applyFont="1" applyBorder="1"/>
    <xf numFmtId="0" fontId="21" fillId="0" borderId="24" xfId="0" applyFont="1" applyBorder="1"/>
    <xf numFmtId="0" fontId="21" fillId="0" borderId="25" xfId="0" applyFont="1" applyBorder="1"/>
    <xf numFmtId="0" fontId="21" fillId="0" borderId="22" xfId="0" applyFont="1" applyBorder="1"/>
    <xf numFmtId="2" fontId="21" fillId="0" borderId="23" xfId="0" applyNumberFormat="1" applyFont="1" applyBorder="1"/>
    <xf numFmtId="0" fontId="22" fillId="0" borderId="25" xfId="0" applyFont="1" applyBorder="1"/>
    <xf numFmtId="2" fontId="2" fillId="0" borderId="26" xfId="0" applyNumberFormat="1" applyFont="1" applyBorder="1"/>
    <xf numFmtId="167" fontId="2" fillId="0" borderId="0" xfId="0" applyNumberFormat="1" applyFont="1"/>
    <xf numFmtId="0" fontId="2" fillId="0" borderId="23" xfId="0" applyFont="1" applyBorder="1"/>
    <xf numFmtId="0" fontId="27" fillId="0" borderId="0" xfId="0" applyFont="1"/>
    <xf numFmtId="0" fontId="28" fillId="0" borderId="0" xfId="0" applyFont="1"/>
    <xf numFmtId="166" fontId="2" fillId="0" borderId="24" xfId="0" applyNumberFormat="1" applyFont="1" applyBorder="1"/>
    <xf numFmtId="0" fontId="2" fillId="0" borderId="25" xfId="0" applyFont="1" applyBorder="1"/>
    <xf numFmtId="2" fontId="2" fillId="11" borderId="22" xfId="0" applyNumberFormat="1" applyFont="1" applyFill="1" applyBorder="1"/>
    <xf numFmtId="0" fontId="29" fillId="0" borderId="0" xfId="0" applyFont="1"/>
    <xf numFmtId="1" fontId="2" fillId="0" borderId="22" xfId="0" applyNumberFormat="1" applyFont="1" applyBorder="1"/>
    <xf numFmtId="0" fontId="2" fillId="0" borderId="24" xfId="0" applyFont="1" applyBorder="1"/>
    <xf numFmtId="0" fontId="1" fillId="0" borderId="1" xfId="0" applyFont="1" applyBorder="1"/>
    <xf numFmtId="0" fontId="10" fillId="0" borderId="24" xfId="0" applyFont="1" applyBorder="1"/>
    <xf numFmtId="0" fontId="30" fillId="0" borderId="0" xfId="0" applyFont="1"/>
    <xf numFmtId="0" fontId="31" fillId="0" borderId="0" xfId="0" applyFont="1"/>
    <xf numFmtId="0" fontId="4" fillId="0" borderId="0" xfId="0" applyFont="1" applyAlignment="1">
      <alignment wrapText="1"/>
    </xf>
    <xf numFmtId="2" fontId="4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wrapText="1"/>
    </xf>
    <xf numFmtId="2" fontId="4" fillId="0" borderId="0" xfId="0" applyNumberFormat="1" applyFont="1" applyAlignment="1">
      <alignment horizontal="right"/>
    </xf>
    <xf numFmtId="0" fontId="2" fillId="10" borderId="0" xfId="0" applyFont="1" applyFill="1"/>
    <xf numFmtId="2" fontId="2" fillId="10" borderId="0" xfId="0" applyNumberFormat="1" applyFont="1" applyFill="1"/>
    <xf numFmtId="2" fontId="9" fillId="10" borderId="0" xfId="0" applyNumberFormat="1" applyFont="1" applyFill="1"/>
    <xf numFmtId="2" fontId="21" fillId="17" borderId="0" xfId="0" applyNumberFormat="1" applyFont="1" applyFill="1"/>
    <xf numFmtId="2" fontId="2" fillId="0" borderId="22" xfId="0" applyNumberFormat="1" applyFont="1" applyBorder="1"/>
    <xf numFmtId="0" fontId="2" fillId="12" borderId="0" xfId="0" applyFont="1" applyFill="1" applyAlignment="1">
      <alignment horizontal="center"/>
    </xf>
    <xf numFmtId="2" fontId="12" fillId="0" borderId="0" xfId="0" applyNumberFormat="1" applyFont="1" applyAlignment="1">
      <alignment horizontal="right"/>
    </xf>
    <xf numFmtId="2" fontId="32" fillId="17" borderId="0" xfId="0" applyNumberFormat="1" applyFont="1" applyFill="1" applyAlignment="1">
      <alignment horizontal="right"/>
    </xf>
    <xf numFmtId="2" fontId="33" fillId="0" borderId="0" xfId="0" applyNumberFormat="1" applyFont="1" applyAlignment="1">
      <alignment horizontal="right"/>
    </xf>
    <xf numFmtId="2" fontId="2" fillId="17" borderId="0" xfId="0" applyNumberFormat="1" applyFont="1" applyFill="1" applyAlignment="1">
      <alignment horizontal="right"/>
    </xf>
    <xf numFmtId="0" fontId="2" fillId="18" borderId="0" xfId="0" applyFont="1" applyFill="1" applyAlignment="1">
      <alignment horizontal="center"/>
    </xf>
    <xf numFmtId="0" fontId="2" fillId="19" borderId="0" xfId="0" applyFont="1" applyFill="1" applyAlignment="1">
      <alignment horizontal="center"/>
    </xf>
    <xf numFmtId="0" fontId="2" fillId="20" borderId="0" xfId="0" applyFont="1" applyFill="1" applyAlignment="1">
      <alignment horizontal="center"/>
    </xf>
    <xf numFmtId="2" fontId="2" fillId="20" borderId="0" xfId="0" applyNumberFormat="1" applyFont="1" applyFill="1" applyAlignment="1">
      <alignment horizontal="center"/>
    </xf>
    <xf numFmtId="2" fontId="2" fillId="19" borderId="0" xfId="0" applyNumberFormat="1" applyFont="1" applyFill="1" applyAlignment="1">
      <alignment horizontal="center"/>
    </xf>
    <xf numFmtId="0" fontId="2" fillId="21" borderId="0" xfId="0" applyFont="1" applyFill="1" applyAlignment="1">
      <alignment horizontal="center"/>
    </xf>
    <xf numFmtId="0" fontId="2" fillId="0" borderId="30" xfId="0" applyFont="1" applyBorder="1" applyAlignment="1">
      <alignment wrapText="1"/>
    </xf>
    <xf numFmtId="2" fontId="2" fillId="22" borderId="0" xfId="0" applyNumberFormat="1" applyFont="1" applyFill="1"/>
    <xf numFmtId="2" fontId="2" fillId="22" borderId="31" xfId="0" applyNumberFormat="1" applyFont="1" applyFill="1" applyBorder="1" applyAlignment="1">
      <alignment wrapText="1"/>
    </xf>
    <xf numFmtId="2" fontId="2" fillId="22" borderId="0" xfId="0" applyNumberFormat="1" applyFont="1" applyFill="1" applyAlignment="1">
      <alignment wrapText="1"/>
    </xf>
    <xf numFmtId="0" fontId="2" fillId="0" borderId="28" xfId="0" applyFont="1" applyBorder="1"/>
    <xf numFmtId="0" fontId="2" fillId="0" borderId="27" xfId="0" applyFont="1" applyBorder="1"/>
    <xf numFmtId="2" fontId="2" fillId="22" borderId="31" xfId="0" applyNumberFormat="1" applyFont="1" applyFill="1" applyBorder="1"/>
    <xf numFmtId="2" fontId="2" fillId="12" borderId="30" xfId="0" applyNumberFormat="1" applyFont="1" applyFill="1" applyBorder="1"/>
    <xf numFmtId="0" fontId="2" fillId="0" borderId="30" xfId="0" applyFont="1" applyBorder="1"/>
    <xf numFmtId="2" fontId="4" fillId="10" borderId="0" xfId="0" applyNumberFormat="1" applyFont="1" applyFill="1"/>
    <xf numFmtId="0" fontId="9" fillId="0" borderId="30" xfId="0" applyFont="1" applyBorder="1"/>
    <xf numFmtId="2" fontId="9" fillId="22" borderId="0" xfId="0" applyNumberFormat="1" applyFont="1" applyFill="1"/>
    <xf numFmtId="0" fontId="2" fillId="0" borderId="32" xfId="0" applyFont="1" applyBorder="1"/>
    <xf numFmtId="0" fontId="2" fillId="0" borderId="33" xfId="0" applyFont="1" applyBorder="1"/>
    <xf numFmtId="0" fontId="2" fillId="0" borderId="13" xfId="0" applyFont="1" applyBorder="1"/>
    <xf numFmtId="0" fontId="35" fillId="10" borderId="0" xfId="0" applyFont="1" applyFill="1"/>
    <xf numFmtId="0" fontId="36" fillId="0" borderId="22" xfId="0" applyFont="1" applyBorder="1"/>
    <xf numFmtId="0" fontId="36" fillId="17" borderId="0" xfId="0" applyFont="1" applyFill="1"/>
    <xf numFmtId="0" fontId="21" fillId="17" borderId="0" xfId="0" applyFont="1" applyFill="1"/>
    <xf numFmtId="0" fontId="2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0" fontId="2" fillId="0" borderId="27" xfId="0" applyFont="1" applyBorder="1" applyAlignment="1">
      <alignment horizontal="center"/>
    </xf>
    <xf numFmtId="0" fontId="34" fillId="0" borderId="28" xfId="0" applyFont="1" applyBorder="1"/>
    <xf numFmtId="0" fontId="34" fillId="0" borderId="29" xfId="0" applyFont="1" applyBorder="1"/>
  </cellXfs>
  <cellStyles count="1">
    <cellStyle name="Normal" xfId="0" builtinId="0"/>
  </cellStyles>
  <dxfs count="180"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D9EAD3"/>
          <bgColor rgb="FFD9EAD3"/>
        </patternFill>
      </fill>
    </dxf>
    <dxf>
      <font>
        <color rgb="FF000000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D9EAD3"/>
          <bgColor rgb="FFD9EAD3"/>
        </patternFill>
      </fill>
    </dxf>
    <dxf>
      <font>
        <color rgb="FF000000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C9DAF8"/>
          <bgColor rgb="FFC9DAF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3F3F3"/>
          <bgColor rgb="FFF3F3F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pss-tutorials.com/effect-size/" TargetMode="External"/><Relationship Id="rId3" Type="http://schemas.openxmlformats.org/officeDocument/2006/relationships/hyperlink" Target="https://www.sfu.ca/~jackd/Stat302/Wk04-2_Full.pdf" TargetMode="External"/><Relationship Id="rId7" Type="http://schemas.openxmlformats.org/officeDocument/2006/relationships/hyperlink" Target="https://www.danielsoper.com/statcalc/calculator.aspx?id=4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10" Type="http://schemas.openxmlformats.org/officeDocument/2006/relationships/hyperlink" Target="https://www.spss-tutorials.com/effect-size/" TargetMode="External"/><Relationship Id="rId4" Type="http://schemas.openxmlformats.org/officeDocument/2006/relationships/hyperlink" Target="https://www.socscistatistics.com/pvalues/qcalculator.aspx" TargetMode="External"/><Relationship Id="rId9" Type="http://schemas.openxmlformats.org/officeDocument/2006/relationships/hyperlink" Target="https://www.danielsoper.com/statcalc/calculator.aspx?id=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112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16.5703125" customWidth="1"/>
    <col min="2" max="2" width="5" customWidth="1"/>
    <col min="3" max="3" width="19.7109375" customWidth="1"/>
    <col min="4" max="4" width="8.140625" customWidth="1"/>
    <col min="5" max="5" width="7.140625" customWidth="1"/>
    <col min="6" max="6" width="14.42578125" customWidth="1"/>
    <col min="7" max="7" width="9" customWidth="1"/>
    <col min="8" max="8" width="6" customWidth="1"/>
    <col min="9" max="9" width="14.7109375" customWidth="1"/>
    <col min="10" max="10" width="10.28515625" customWidth="1"/>
    <col min="11" max="11" width="6.28515625" customWidth="1"/>
    <col min="12" max="12" width="6.140625" customWidth="1"/>
    <col min="13" max="13" width="8.42578125" customWidth="1"/>
    <col min="14" max="14" width="25.42578125" customWidth="1"/>
    <col min="15" max="15" width="8" customWidth="1"/>
    <col min="16" max="16" width="8.5703125" customWidth="1"/>
    <col min="17" max="17" width="9.140625" customWidth="1"/>
    <col min="18" max="19" width="6" customWidth="1"/>
    <col min="20" max="20" width="7.5703125" customWidth="1"/>
    <col min="21" max="21" width="6.85546875" customWidth="1"/>
    <col min="22" max="22" width="8.7109375" customWidth="1"/>
    <col min="23" max="23" width="4.28515625" customWidth="1"/>
    <col min="24" max="24" width="6.85546875" customWidth="1"/>
    <col min="25" max="25" width="4.85546875" customWidth="1"/>
    <col min="26" max="41" width="8.7109375" customWidth="1"/>
  </cols>
  <sheetData>
    <row r="1" spans="1:41">
      <c r="A1" s="1" t="s">
        <v>0</v>
      </c>
      <c r="B1" s="2"/>
      <c r="C1" s="2">
        <v>30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>
      <c r="A4" s="6" t="s">
        <v>2</v>
      </c>
      <c r="B4" s="5"/>
      <c r="C4" s="7" t="s">
        <v>3</v>
      </c>
      <c r="D4" s="8" t="s">
        <v>4</v>
      </c>
      <c r="E4" s="9"/>
      <c r="F4" s="9"/>
      <c r="G4" s="9"/>
      <c r="H4" s="9"/>
      <c r="I4" s="10"/>
      <c r="J4" s="11"/>
      <c r="K4" s="12" t="s">
        <v>5</v>
      </c>
      <c r="L4" s="10"/>
      <c r="M4" s="10"/>
      <c r="N4" s="10"/>
      <c r="O4" s="10"/>
      <c r="P4" s="10"/>
      <c r="Q4" s="13"/>
      <c r="R4" s="5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>
      <c r="A5" s="14" t="s">
        <v>6</v>
      </c>
      <c r="B5" s="5"/>
      <c r="C5" s="5" t="s">
        <v>7</v>
      </c>
      <c r="D5" s="15" t="s">
        <v>8</v>
      </c>
      <c r="E5" s="16">
        <v>44564</v>
      </c>
      <c r="F5" s="17" t="s">
        <v>9</v>
      </c>
      <c r="G5" s="17" t="s">
        <v>10</v>
      </c>
      <c r="H5" s="16">
        <v>44596</v>
      </c>
      <c r="I5" s="18" t="s">
        <v>11</v>
      </c>
      <c r="J5" s="19" t="s">
        <v>12</v>
      </c>
      <c r="K5" s="20">
        <v>44564</v>
      </c>
      <c r="L5" s="21">
        <v>44564</v>
      </c>
      <c r="M5" s="22" t="s">
        <v>9</v>
      </c>
      <c r="N5" s="21">
        <v>44596</v>
      </c>
      <c r="O5" s="21">
        <v>44596</v>
      </c>
      <c r="P5" s="22" t="s">
        <v>11</v>
      </c>
      <c r="Q5" s="23" t="s">
        <v>13</v>
      </c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>
      <c r="A6" s="24"/>
      <c r="B6" s="5"/>
      <c r="C6" s="5">
        <v>1</v>
      </c>
      <c r="D6" s="25">
        <v>29.97</v>
      </c>
      <c r="E6" s="26">
        <v>29.96</v>
      </c>
      <c r="F6" s="27">
        <f t="shared" ref="F6:F10" si="0">(D6+E6)/2</f>
        <v>29.965</v>
      </c>
      <c r="G6" s="26">
        <v>29.94</v>
      </c>
      <c r="H6" s="26">
        <v>29.98</v>
      </c>
      <c r="I6" s="28">
        <f t="shared" ref="I6:I10" si="1">(G6+H6)/2</f>
        <v>29.96</v>
      </c>
      <c r="J6" s="29">
        <f t="shared" ref="J6:J10" si="2">AVERAGE(I6,F6)</f>
        <v>29.962499999999999</v>
      </c>
      <c r="K6" s="25">
        <v>30.12</v>
      </c>
      <c r="L6" s="26">
        <v>30.07</v>
      </c>
      <c r="M6" s="28">
        <f t="shared" ref="M6:M10" si="3">AVERAGE(K6:L6)</f>
        <v>30.094999999999999</v>
      </c>
      <c r="N6" s="26">
        <v>30.05</v>
      </c>
      <c r="O6" s="26">
        <v>30.06</v>
      </c>
      <c r="P6" s="28">
        <f t="shared" ref="P6:P10" si="4">AVERAGE(N6:O6)</f>
        <v>30.055</v>
      </c>
      <c r="Q6" s="30">
        <f t="shared" ref="Q6:Q10" si="5">AVERAGE(P6,M6)</f>
        <v>30.074999999999999</v>
      </c>
      <c r="Z6" s="31"/>
      <c r="AA6" s="31"/>
      <c r="AB6" s="31"/>
      <c r="AC6" s="31"/>
      <c r="AD6" s="31"/>
      <c r="AE6" s="31"/>
      <c r="AF6" s="31"/>
      <c r="AG6" s="31"/>
      <c r="AH6" s="31"/>
      <c r="AI6" s="2"/>
      <c r="AJ6" s="2"/>
      <c r="AK6" s="2"/>
      <c r="AL6" s="2"/>
      <c r="AM6" s="2"/>
      <c r="AN6" s="2"/>
      <c r="AO6" s="2"/>
    </row>
    <row r="7" spans="1:41">
      <c r="A7" s="32"/>
      <c r="B7" s="5"/>
      <c r="C7" s="5">
        <v>2</v>
      </c>
      <c r="D7" s="25">
        <v>30.03</v>
      </c>
      <c r="E7" s="26">
        <v>30.03</v>
      </c>
      <c r="F7" s="27">
        <f t="shared" si="0"/>
        <v>30.03</v>
      </c>
      <c r="G7" s="26">
        <v>30</v>
      </c>
      <c r="H7" s="26">
        <v>30</v>
      </c>
      <c r="I7" s="28">
        <f t="shared" si="1"/>
        <v>30</v>
      </c>
      <c r="J7" s="29">
        <f t="shared" si="2"/>
        <v>30.015000000000001</v>
      </c>
      <c r="K7" s="25">
        <v>30.08</v>
      </c>
      <c r="L7" s="26">
        <v>30.09</v>
      </c>
      <c r="M7" s="28">
        <f t="shared" si="3"/>
        <v>30.085000000000001</v>
      </c>
      <c r="N7" s="26">
        <v>30.06</v>
      </c>
      <c r="O7" s="26">
        <v>30.07</v>
      </c>
      <c r="P7" s="28">
        <f t="shared" si="4"/>
        <v>30.064999999999998</v>
      </c>
      <c r="Q7" s="30">
        <f t="shared" si="5"/>
        <v>30.074999999999999</v>
      </c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>
      <c r="A8" s="6"/>
      <c r="B8" s="5"/>
      <c r="C8" s="5">
        <v>3</v>
      </c>
      <c r="D8" s="25">
        <v>30.02</v>
      </c>
      <c r="E8" s="26">
        <v>30.02</v>
      </c>
      <c r="F8" s="27">
        <f t="shared" si="0"/>
        <v>30.02</v>
      </c>
      <c r="G8" s="26">
        <v>29.99</v>
      </c>
      <c r="H8" s="26">
        <v>29.99</v>
      </c>
      <c r="I8" s="28">
        <f t="shared" si="1"/>
        <v>29.99</v>
      </c>
      <c r="J8" s="29">
        <f t="shared" si="2"/>
        <v>30.004999999999999</v>
      </c>
      <c r="K8" s="25">
        <v>30.05</v>
      </c>
      <c r="L8" s="26">
        <v>30.08</v>
      </c>
      <c r="M8" s="28">
        <f t="shared" si="3"/>
        <v>30.064999999999998</v>
      </c>
      <c r="N8" s="26">
        <v>30.08</v>
      </c>
      <c r="O8" s="26">
        <v>30.1</v>
      </c>
      <c r="P8" s="28">
        <f t="shared" si="4"/>
        <v>30.09</v>
      </c>
      <c r="Q8" s="30">
        <f t="shared" si="5"/>
        <v>30.077500000000001</v>
      </c>
      <c r="S8" s="2" t="s">
        <v>14</v>
      </c>
      <c r="T8" s="33">
        <f>AVERAGE(F11,M11)</f>
        <v>30.0535</v>
      </c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</row>
    <row r="9" spans="1:41">
      <c r="A9" s="32"/>
      <c r="B9" s="5"/>
      <c r="C9" s="5">
        <v>4</v>
      </c>
      <c r="D9" s="25">
        <v>30.05</v>
      </c>
      <c r="E9" s="26">
        <v>30.03</v>
      </c>
      <c r="F9" s="27">
        <f t="shared" si="0"/>
        <v>30.04</v>
      </c>
      <c r="G9" s="26">
        <v>30.01</v>
      </c>
      <c r="H9" s="26">
        <v>30.02</v>
      </c>
      <c r="I9" s="28">
        <f t="shared" si="1"/>
        <v>30.015000000000001</v>
      </c>
      <c r="J9" s="29">
        <f t="shared" si="2"/>
        <v>30.0275</v>
      </c>
      <c r="K9" s="25">
        <v>30.1</v>
      </c>
      <c r="L9" s="26">
        <v>30.1</v>
      </c>
      <c r="M9" s="28">
        <f t="shared" si="3"/>
        <v>30.1</v>
      </c>
      <c r="N9" s="26">
        <v>30.11</v>
      </c>
      <c r="O9" s="26">
        <v>30.09</v>
      </c>
      <c r="P9" s="28">
        <f t="shared" si="4"/>
        <v>30.1</v>
      </c>
      <c r="Q9" s="30">
        <f t="shared" si="5"/>
        <v>30.1</v>
      </c>
      <c r="S9" s="2" t="s">
        <v>15</v>
      </c>
      <c r="T9" s="33">
        <f>AVERAGE(I11,P11)</f>
        <v>30.034500000000001</v>
      </c>
      <c r="Z9" s="35"/>
      <c r="AA9" s="35"/>
      <c r="AB9" s="35"/>
      <c r="AC9" s="35"/>
      <c r="AD9" s="35"/>
      <c r="AE9" s="34"/>
      <c r="AF9" s="34"/>
      <c r="AG9" s="34"/>
      <c r="AH9" s="35"/>
      <c r="AI9" s="35"/>
      <c r="AJ9" s="35"/>
      <c r="AK9" s="35"/>
      <c r="AL9" s="35"/>
      <c r="AM9" s="35"/>
      <c r="AN9" s="35"/>
      <c r="AO9" s="35"/>
    </row>
    <row r="10" spans="1:41">
      <c r="A10" s="32"/>
      <c r="B10" s="5"/>
      <c r="C10" s="5">
        <v>5</v>
      </c>
      <c r="D10" s="36">
        <v>30.02</v>
      </c>
      <c r="E10" s="37">
        <v>30.03</v>
      </c>
      <c r="F10" s="38">
        <f t="shared" si="0"/>
        <v>30.024999999999999</v>
      </c>
      <c r="G10" s="37">
        <v>29.98</v>
      </c>
      <c r="H10" s="37">
        <v>30</v>
      </c>
      <c r="I10" s="39">
        <f t="shared" si="1"/>
        <v>29.990000000000002</v>
      </c>
      <c r="J10" s="40">
        <f t="shared" si="2"/>
        <v>30.0075</v>
      </c>
      <c r="K10" s="36">
        <v>30.14</v>
      </c>
      <c r="L10" s="37">
        <v>30.08</v>
      </c>
      <c r="M10" s="39">
        <f t="shared" si="3"/>
        <v>30.11</v>
      </c>
      <c r="N10" s="37">
        <v>30.12</v>
      </c>
      <c r="O10" s="37">
        <v>30.04</v>
      </c>
      <c r="P10" s="39">
        <f t="shared" si="4"/>
        <v>30.08</v>
      </c>
      <c r="Q10" s="41">
        <f t="shared" si="5"/>
        <v>30.094999999999999</v>
      </c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</row>
    <row r="11" spans="1:41">
      <c r="A11" s="32"/>
      <c r="B11" s="5"/>
      <c r="C11" s="5"/>
      <c r="D11" s="26"/>
      <c r="E11" s="2"/>
      <c r="F11" s="26">
        <f>AVERAGE(F6:F10)</f>
        <v>30.016000000000002</v>
      </c>
      <c r="G11" s="26"/>
      <c r="H11" s="26"/>
      <c r="I11" s="26">
        <f t="shared" ref="I11:J11" si="6">AVERAGE(I6:I10)</f>
        <v>29.991000000000003</v>
      </c>
      <c r="J11" s="42">
        <f t="shared" si="6"/>
        <v>30.003500000000003</v>
      </c>
      <c r="K11" s="28"/>
      <c r="L11" s="28"/>
      <c r="M11" s="28">
        <f>AVERAGE(M6:M10)</f>
        <v>30.090999999999998</v>
      </c>
      <c r="N11" s="28"/>
      <c r="O11" s="28"/>
      <c r="P11" s="28">
        <f t="shared" ref="P11:Q11" si="7">AVERAGE(P6:P10)</f>
        <v>30.077999999999996</v>
      </c>
      <c r="Q11" s="43">
        <f t="shared" si="7"/>
        <v>30.084499999999998</v>
      </c>
      <c r="R11" s="5"/>
      <c r="S11" s="44">
        <f>AVERAGE(Q11,J11)</f>
        <v>30.044</v>
      </c>
      <c r="T11" s="2" t="s">
        <v>16</v>
      </c>
      <c r="U11" s="2"/>
      <c r="V11" s="2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</row>
    <row r="12" spans="1:41">
      <c r="A12" s="32"/>
      <c r="B12" s="5"/>
      <c r="C12" s="5"/>
      <c r="D12" s="26"/>
      <c r="E12" s="2"/>
      <c r="F12" s="26"/>
      <c r="G12" s="26"/>
      <c r="H12" s="26"/>
      <c r="I12" s="26"/>
      <c r="J12" s="26"/>
      <c r="K12" s="28"/>
      <c r="L12" s="28"/>
      <c r="M12" s="28"/>
      <c r="N12" s="28"/>
      <c r="O12" s="28"/>
      <c r="P12" s="28"/>
      <c r="Q12" s="28"/>
      <c r="R12" s="5"/>
      <c r="S12" s="2"/>
      <c r="T12" s="2"/>
      <c r="U12" s="2"/>
      <c r="V12" s="2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</row>
    <row r="13" spans="1:41">
      <c r="A13" s="32"/>
      <c r="B13" s="5"/>
      <c r="C13" s="7" t="s">
        <v>17</v>
      </c>
      <c r="D13" s="45" t="s">
        <v>4</v>
      </c>
      <c r="E13" s="46"/>
      <c r="F13" s="47"/>
      <c r="G13" s="47"/>
      <c r="H13" s="47"/>
      <c r="I13" s="47"/>
      <c r="J13" s="48"/>
      <c r="K13" s="12" t="s">
        <v>5</v>
      </c>
      <c r="L13" s="10"/>
      <c r="M13" s="10"/>
      <c r="N13" s="10"/>
      <c r="O13" s="10"/>
      <c r="P13" s="10"/>
      <c r="Q13" s="13"/>
      <c r="R13" s="5"/>
      <c r="S13" s="2"/>
      <c r="T13" s="2"/>
      <c r="U13" s="2"/>
      <c r="V13" s="2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</row>
    <row r="14" spans="1:41">
      <c r="A14" s="32"/>
      <c r="B14" s="5"/>
      <c r="C14" s="5" t="s">
        <v>7</v>
      </c>
      <c r="D14" s="49">
        <v>44564</v>
      </c>
      <c r="E14" s="21">
        <v>44564</v>
      </c>
      <c r="F14" s="22" t="s">
        <v>18</v>
      </c>
      <c r="G14" s="50">
        <v>44596</v>
      </c>
      <c r="H14" s="50">
        <v>44596</v>
      </c>
      <c r="I14" s="18" t="s">
        <v>19</v>
      </c>
      <c r="J14" s="23" t="s">
        <v>20</v>
      </c>
      <c r="K14" s="20">
        <v>44564</v>
      </c>
      <c r="L14" s="21">
        <v>44564</v>
      </c>
      <c r="M14" s="22" t="s">
        <v>9</v>
      </c>
      <c r="N14" s="21">
        <v>44596</v>
      </c>
      <c r="O14" s="21">
        <v>44596</v>
      </c>
      <c r="P14" s="22" t="s">
        <v>11</v>
      </c>
      <c r="Q14" s="23" t="s">
        <v>13</v>
      </c>
      <c r="S14" s="2"/>
      <c r="T14" s="2"/>
      <c r="U14" s="2"/>
      <c r="V14" s="2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</row>
    <row r="15" spans="1:41">
      <c r="A15" s="32"/>
      <c r="B15" s="5"/>
      <c r="C15" s="5">
        <v>1</v>
      </c>
      <c r="D15" s="51">
        <f t="shared" ref="D15:E15" si="8">ROUND(D6,1)</f>
        <v>30</v>
      </c>
      <c r="E15" s="52">
        <f t="shared" si="8"/>
        <v>30</v>
      </c>
      <c r="F15" s="52">
        <f t="shared" ref="F15:F19" si="9">(D15+E15)/2</f>
        <v>30</v>
      </c>
      <c r="G15" s="53">
        <f t="shared" ref="G15:H15" si="10">ROUND(G6,1)</f>
        <v>29.9</v>
      </c>
      <c r="H15" s="53">
        <f t="shared" si="10"/>
        <v>30</v>
      </c>
      <c r="I15" s="53">
        <f t="shared" ref="I15:I19" si="11">(G15+H15)/2</f>
        <v>29.95</v>
      </c>
      <c r="J15" s="54">
        <f t="shared" ref="J15:J19" si="12">(F15+I15)/2</f>
        <v>29.975000000000001</v>
      </c>
      <c r="K15" s="51">
        <f t="shared" ref="K15:L15" si="13">ROUND(K6,1)</f>
        <v>30.1</v>
      </c>
      <c r="L15" s="52">
        <f t="shared" si="13"/>
        <v>30.1</v>
      </c>
      <c r="M15" s="52">
        <f t="shared" ref="M15:M19" si="14">AVERAGE(K15:L15)</f>
        <v>30.1</v>
      </c>
      <c r="N15" s="52">
        <f t="shared" ref="N15:O15" si="15">ROUND(N6,1)</f>
        <v>30.1</v>
      </c>
      <c r="O15" s="52">
        <f t="shared" si="15"/>
        <v>30.1</v>
      </c>
      <c r="P15" s="52">
        <f t="shared" ref="P15:P19" si="16">AVERAGE(N15:O15)</f>
        <v>30.1</v>
      </c>
      <c r="Q15" s="55">
        <f t="shared" ref="Q15:Q19" si="17">AVERAGE(P15,M15)</f>
        <v>30.1</v>
      </c>
      <c r="R15" s="5"/>
      <c r="S15" s="2"/>
      <c r="T15" s="2"/>
      <c r="U15" s="2"/>
      <c r="V15" s="2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</row>
    <row r="16" spans="1:41">
      <c r="A16" s="32"/>
      <c r="B16" s="5"/>
      <c r="C16" s="5">
        <v>2</v>
      </c>
      <c r="D16" s="51">
        <f t="shared" ref="D16:E16" si="18">ROUND(D7,1)</f>
        <v>30</v>
      </c>
      <c r="E16" s="52">
        <f t="shared" si="18"/>
        <v>30</v>
      </c>
      <c r="F16" s="52">
        <f t="shared" si="9"/>
        <v>30</v>
      </c>
      <c r="G16" s="53">
        <f t="shared" ref="G16:H16" si="19">ROUND(G7,1)</f>
        <v>30</v>
      </c>
      <c r="H16" s="53">
        <f t="shared" si="19"/>
        <v>30</v>
      </c>
      <c r="I16" s="53">
        <f t="shared" si="11"/>
        <v>30</v>
      </c>
      <c r="J16" s="54">
        <f t="shared" si="12"/>
        <v>30</v>
      </c>
      <c r="K16" s="51">
        <f t="shared" ref="K16:L16" si="20">ROUND(K7,1)</f>
        <v>30.1</v>
      </c>
      <c r="L16" s="52">
        <f t="shared" si="20"/>
        <v>30.1</v>
      </c>
      <c r="M16" s="52">
        <f t="shared" si="14"/>
        <v>30.1</v>
      </c>
      <c r="N16" s="52">
        <f t="shared" ref="N16:O16" si="21">ROUND(N7,1)</f>
        <v>30.1</v>
      </c>
      <c r="O16" s="52">
        <f t="shared" si="21"/>
        <v>30.1</v>
      </c>
      <c r="P16" s="52">
        <f t="shared" si="16"/>
        <v>30.1</v>
      </c>
      <c r="Q16" s="55">
        <f t="shared" si="17"/>
        <v>30.1</v>
      </c>
      <c r="R16" s="5"/>
      <c r="S16" s="2"/>
      <c r="T16" s="2"/>
      <c r="U16" s="2"/>
      <c r="V16" s="2"/>
      <c r="W16" s="56"/>
      <c r="X16" s="56"/>
      <c r="Y16" s="56"/>
      <c r="Z16" s="56"/>
      <c r="AA16" s="56"/>
      <c r="AB16" s="56"/>
      <c r="AC16" s="56"/>
      <c r="AD16" s="56"/>
      <c r="AE16" s="34"/>
      <c r="AF16" s="34"/>
      <c r="AG16" s="34"/>
      <c r="AH16" s="56"/>
      <c r="AI16" s="56"/>
      <c r="AJ16" s="56"/>
      <c r="AK16" s="56"/>
      <c r="AL16" s="56"/>
      <c r="AM16" s="56"/>
      <c r="AN16" s="56"/>
      <c r="AO16" s="56"/>
    </row>
    <row r="17" spans="1:41">
      <c r="A17" s="32"/>
      <c r="B17" s="5"/>
      <c r="C17" s="5">
        <v>3</v>
      </c>
      <c r="D17" s="51">
        <f t="shared" ref="D17:E17" si="22">ROUND(D8,1)</f>
        <v>30</v>
      </c>
      <c r="E17" s="52">
        <f t="shared" si="22"/>
        <v>30</v>
      </c>
      <c r="F17" s="52">
        <f t="shared" si="9"/>
        <v>30</v>
      </c>
      <c r="G17" s="53">
        <f t="shared" ref="G17:H17" si="23">ROUND(G8,1)</f>
        <v>30</v>
      </c>
      <c r="H17" s="53">
        <f t="shared" si="23"/>
        <v>30</v>
      </c>
      <c r="I17" s="53">
        <f t="shared" si="11"/>
        <v>30</v>
      </c>
      <c r="J17" s="54">
        <f t="shared" si="12"/>
        <v>30</v>
      </c>
      <c r="K17" s="51">
        <f t="shared" ref="K17:L17" si="24">ROUND(K8,1)</f>
        <v>30.1</v>
      </c>
      <c r="L17" s="52">
        <f t="shared" si="24"/>
        <v>30.1</v>
      </c>
      <c r="M17" s="52">
        <f t="shared" si="14"/>
        <v>30.1</v>
      </c>
      <c r="N17" s="52">
        <f t="shared" ref="N17:O17" si="25">ROUND(N8,1)</f>
        <v>30.1</v>
      </c>
      <c r="O17" s="52">
        <f t="shared" si="25"/>
        <v>30.1</v>
      </c>
      <c r="P17" s="52">
        <f t="shared" si="16"/>
        <v>30.1</v>
      </c>
      <c r="Q17" s="55">
        <f t="shared" si="17"/>
        <v>30.1</v>
      </c>
      <c r="R17" s="5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>
      <c r="A18" s="32"/>
      <c r="B18" s="5"/>
      <c r="C18" s="5">
        <v>4</v>
      </c>
      <c r="D18" s="51">
        <f t="shared" ref="D18:E18" si="26">ROUND(D9,1)</f>
        <v>30.1</v>
      </c>
      <c r="E18" s="52">
        <f t="shared" si="26"/>
        <v>30</v>
      </c>
      <c r="F18" s="52">
        <f t="shared" si="9"/>
        <v>30.05</v>
      </c>
      <c r="G18" s="53">
        <f t="shared" ref="G18:H18" si="27">ROUND(G9,1)</f>
        <v>30</v>
      </c>
      <c r="H18" s="53">
        <f t="shared" si="27"/>
        <v>30</v>
      </c>
      <c r="I18" s="53">
        <f t="shared" si="11"/>
        <v>30</v>
      </c>
      <c r="J18" s="54">
        <f t="shared" si="12"/>
        <v>30.024999999999999</v>
      </c>
      <c r="K18" s="51">
        <f t="shared" ref="K18:L18" si="28">ROUND(K9,1)</f>
        <v>30.1</v>
      </c>
      <c r="L18" s="52">
        <f t="shared" si="28"/>
        <v>30.1</v>
      </c>
      <c r="M18" s="52">
        <f t="shared" si="14"/>
        <v>30.1</v>
      </c>
      <c r="N18" s="52">
        <f t="shared" ref="N18:O18" si="29">ROUND(N9,1)</f>
        <v>30.1</v>
      </c>
      <c r="O18" s="52">
        <f t="shared" si="29"/>
        <v>30.1</v>
      </c>
      <c r="P18" s="52">
        <f t="shared" si="16"/>
        <v>30.1</v>
      </c>
      <c r="Q18" s="55">
        <f t="shared" si="17"/>
        <v>30.1</v>
      </c>
      <c r="R18" s="5"/>
      <c r="S18" s="2"/>
      <c r="T18" s="2"/>
      <c r="U18" s="2"/>
      <c r="V18" s="2"/>
      <c r="W18" s="57"/>
      <c r="X18" s="57"/>
      <c r="Y18" s="57"/>
      <c r="Z18" s="57"/>
      <c r="AA18" s="57"/>
      <c r="AB18" s="57"/>
      <c r="AC18" s="57"/>
      <c r="AD18" s="57"/>
      <c r="AE18" s="2"/>
      <c r="AF18" s="2"/>
      <c r="AG18" s="2"/>
      <c r="AH18" s="57"/>
      <c r="AI18" s="57"/>
      <c r="AJ18" s="57"/>
      <c r="AK18" s="57"/>
      <c r="AL18" s="57"/>
      <c r="AM18" s="57"/>
      <c r="AN18" s="57"/>
      <c r="AO18" s="57"/>
    </row>
    <row r="19" spans="1:41">
      <c r="A19" s="32"/>
      <c r="B19" s="5"/>
      <c r="C19" s="5">
        <v>5</v>
      </c>
      <c r="D19" s="58">
        <f t="shared" ref="D19:E19" si="30">ROUND(D10,1)</f>
        <v>30</v>
      </c>
      <c r="E19" s="59">
        <f t="shared" si="30"/>
        <v>30</v>
      </c>
      <c r="F19" s="59">
        <f t="shared" si="9"/>
        <v>30</v>
      </c>
      <c r="G19" s="60">
        <f t="shared" ref="G19:H19" si="31">ROUND(G10,1)</f>
        <v>30</v>
      </c>
      <c r="H19" s="60">
        <f t="shared" si="31"/>
        <v>30</v>
      </c>
      <c r="I19" s="60">
        <f t="shared" si="11"/>
        <v>30</v>
      </c>
      <c r="J19" s="61">
        <f t="shared" si="12"/>
        <v>30</v>
      </c>
      <c r="K19" s="58">
        <f t="shared" ref="K19:L19" si="32">ROUND(K10,1)</f>
        <v>30.1</v>
      </c>
      <c r="L19" s="59">
        <f t="shared" si="32"/>
        <v>30.1</v>
      </c>
      <c r="M19" s="59">
        <f t="shared" si="14"/>
        <v>30.1</v>
      </c>
      <c r="N19" s="59">
        <f t="shared" ref="N19:O19" si="33">ROUND(N10,1)</f>
        <v>30.1</v>
      </c>
      <c r="O19" s="59">
        <f t="shared" si="33"/>
        <v>30</v>
      </c>
      <c r="P19" s="59">
        <f t="shared" si="16"/>
        <v>30.05</v>
      </c>
      <c r="Q19" s="62">
        <f t="shared" si="17"/>
        <v>30.075000000000003</v>
      </c>
      <c r="R19" s="5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>
      <c r="A20" s="32"/>
      <c r="B20" s="5"/>
      <c r="C20" s="5"/>
      <c r="D20" s="26"/>
      <c r="E20" s="26"/>
      <c r="F20" s="26"/>
      <c r="G20" s="26"/>
      <c r="H20" s="26"/>
      <c r="I20" s="26"/>
      <c r="J20" s="63">
        <f>AVERAGE(J15:J19)</f>
        <v>30</v>
      </c>
      <c r="K20" s="26"/>
      <c r="L20" s="5"/>
      <c r="M20" s="5"/>
      <c r="N20" s="5"/>
      <c r="O20" s="5"/>
      <c r="P20" s="5"/>
      <c r="Q20" s="63">
        <f>AVERAGE(Q15:Q19)</f>
        <v>30.095000000000006</v>
      </c>
      <c r="R20" s="5"/>
      <c r="S20" s="64">
        <f>AVERAGE(Q20,J20)</f>
        <v>30.047500000000003</v>
      </c>
      <c r="T20" s="2"/>
      <c r="U20" s="2"/>
    </row>
    <row r="21" spans="1:41">
      <c r="A21" s="32"/>
      <c r="B21" s="5"/>
      <c r="C21" s="5"/>
      <c r="D21" s="26"/>
      <c r="E21" s="26"/>
      <c r="F21" s="26"/>
      <c r="G21" s="26"/>
      <c r="H21" s="26"/>
      <c r="I21" s="26"/>
      <c r="J21" s="26"/>
      <c r="K21" s="26"/>
      <c r="L21" s="5"/>
      <c r="M21" s="5"/>
      <c r="N21" s="5"/>
      <c r="O21" s="5"/>
      <c r="P21" s="5"/>
      <c r="Q21" s="5"/>
      <c r="R21" s="5"/>
      <c r="S21" s="2"/>
      <c r="T21" s="2"/>
      <c r="U21" s="2"/>
    </row>
    <row r="22" spans="1:41">
      <c r="A22" s="65" t="s">
        <v>21</v>
      </c>
      <c r="B22" s="5"/>
      <c r="C22" s="5" t="s">
        <v>3</v>
      </c>
      <c r="D22" s="66" t="s">
        <v>4</v>
      </c>
      <c r="E22" s="47"/>
      <c r="F22" s="47"/>
      <c r="G22" s="47"/>
      <c r="H22" s="47"/>
      <c r="I22" s="47"/>
      <c r="J22" s="48"/>
      <c r="K22" s="12" t="s">
        <v>5</v>
      </c>
      <c r="L22" s="10"/>
      <c r="M22" s="10"/>
      <c r="N22" s="10"/>
      <c r="O22" s="10"/>
      <c r="P22" s="10"/>
      <c r="Q22" s="13"/>
      <c r="R22" s="5"/>
      <c r="S22" s="2"/>
      <c r="T22" s="2"/>
      <c r="U22" s="2"/>
    </row>
    <row r="23" spans="1:41">
      <c r="A23" s="67"/>
      <c r="B23" s="5"/>
      <c r="C23" s="5" t="s">
        <v>7</v>
      </c>
      <c r="D23" s="68">
        <v>44564</v>
      </c>
      <c r="E23" s="69">
        <v>44564</v>
      </c>
      <c r="F23" s="5" t="s">
        <v>9</v>
      </c>
      <c r="G23" s="69">
        <v>44596</v>
      </c>
      <c r="H23" s="69">
        <v>44596</v>
      </c>
      <c r="I23" s="5" t="s">
        <v>11</v>
      </c>
      <c r="J23" s="70" t="s">
        <v>12</v>
      </c>
      <c r="K23" s="68">
        <v>44564</v>
      </c>
      <c r="L23" s="71">
        <v>44564</v>
      </c>
      <c r="M23" s="72" t="s">
        <v>9</v>
      </c>
      <c r="N23" s="71">
        <v>44596</v>
      </c>
      <c r="O23" s="71">
        <v>44596</v>
      </c>
      <c r="P23" s="72" t="s">
        <v>11</v>
      </c>
      <c r="Q23" s="73" t="s">
        <v>13</v>
      </c>
      <c r="R23" s="5"/>
      <c r="S23" s="2"/>
      <c r="T23" s="2"/>
      <c r="U23" s="2"/>
    </row>
    <row r="24" spans="1:41">
      <c r="A24" s="67"/>
      <c r="B24" s="5"/>
      <c r="C24" s="5">
        <v>1</v>
      </c>
      <c r="D24" s="25">
        <v>30.04</v>
      </c>
      <c r="E24" s="26">
        <v>30.04</v>
      </c>
      <c r="F24" s="28">
        <f t="shared" ref="F24:F28" si="34">AVERAGE(D24:E24)</f>
        <v>30.04</v>
      </c>
      <c r="G24" s="26">
        <v>29.99</v>
      </c>
      <c r="H24" s="26">
        <v>29.98</v>
      </c>
      <c r="I24" s="28">
        <f t="shared" ref="I24:I28" si="35">AVERAGE(G24:H24)</f>
        <v>29.984999999999999</v>
      </c>
      <c r="J24" s="29">
        <f t="shared" ref="J24:J28" si="36">AVERAGE(I24,F24)</f>
        <v>30.012499999999999</v>
      </c>
      <c r="K24" s="25">
        <v>30.36</v>
      </c>
      <c r="L24" s="26">
        <v>30.31</v>
      </c>
      <c r="M24" s="74">
        <f t="shared" ref="M24:M28" si="37">AVERAGE(K24:L24)</f>
        <v>30.335000000000001</v>
      </c>
      <c r="N24" s="26">
        <v>30.19</v>
      </c>
      <c r="O24" s="26">
        <v>30.19</v>
      </c>
      <c r="P24" s="74">
        <f t="shared" ref="P24:P28" si="38">AVERAGE(N24:O24)</f>
        <v>30.19</v>
      </c>
      <c r="Q24" s="75">
        <f t="shared" ref="Q24:Q28" si="39">AVERAGE(P24,M24)</f>
        <v>30.262500000000003</v>
      </c>
      <c r="R24" s="5"/>
      <c r="S24" s="2"/>
      <c r="T24" s="2"/>
      <c r="U24" s="2"/>
    </row>
    <row r="25" spans="1:41">
      <c r="A25" s="67"/>
      <c r="B25" s="5"/>
      <c r="C25" s="5">
        <v>2</v>
      </c>
      <c r="D25" s="25">
        <v>30.06</v>
      </c>
      <c r="E25" s="26">
        <v>30.06</v>
      </c>
      <c r="F25" s="28">
        <f t="shared" si="34"/>
        <v>30.06</v>
      </c>
      <c r="G25" s="26">
        <v>30.02</v>
      </c>
      <c r="H25" s="26">
        <v>30.01</v>
      </c>
      <c r="I25" s="28">
        <f t="shared" si="35"/>
        <v>30.015000000000001</v>
      </c>
      <c r="J25" s="29">
        <f t="shared" si="36"/>
        <v>30.037500000000001</v>
      </c>
      <c r="K25" s="25">
        <v>30.34</v>
      </c>
      <c r="L25" s="26">
        <v>30.35</v>
      </c>
      <c r="M25" s="74">
        <f t="shared" si="37"/>
        <v>30.344999999999999</v>
      </c>
      <c r="N25" s="26">
        <v>30.23</v>
      </c>
      <c r="O25" s="26">
        <v>30.12</v>
      </c>
      <c r="P25" s="74">
        <f t="shared" si="38"/>
        <v>30.175000000000001</v>
      </c>
      <c r="Q25" s="75">
        <f t="shared" si="39"/>
        <v>30.259999999999998</v>
      </c>
      <c r="R25" s="5"/>
      <c r="S25" s="2"/>
      <c r="T25" s="2"/>
      <c r="U25" s="2"/>
    </row>
    <row r="26" spans="1:41">
      <c r="A26" s="67"/>
      <c r="B26" s="5"/>
      <c r="C26" s="5">
        <v>3</v>
      </c>
      <c r="D26" s="25">
        <v>30</v>
      </c>
      <c r="E26" s="26">
        <v>29.99</v>
      </c>
      <c r="F26" s="28">
        <f t="shared" si="34"/>
        <v>29.994999999999997</v>
      </c>
      <c r="G26" s="26">
        <v>30.04</v>
      </c>
      <c r="H26" s="26">
        <v>30.03</v>
      </c>
      <c r="I26" s="28">
        <f t="shared" si="35"/>
        <v>30.035</v>
      </c>
      <c r="J26" s="29">
        <f t="shared" si="36"/>
        <v>30.015000000000001</v>
      </c>
      <c r="K26" s="25">
        <v>30.19</v>
      </c>
      <c r="L26" s="26">
        <v>30.18</v>
      </c>
      <c r="M26" s="74">
        <f t="shared" si="37"/>
        <v>30.185000000000002</v>
      </c>
      <c r="N26" s="26">
        <v>30.33</v>
      </c>
      <c r="O26" s="26">
        <v>30.34</v>
      </c>
      <c r="P26" s="74">
        <f t="shared" si="38"/>
        <v>30.335000000000001</v>
      </c>
      <c r="Q26" s="75">
        <f t="shared" si="39"/>
        <v>30.26</v>
      </c>
      <c r="R26" s="5"/>
      <c r="S26" s="2" t="s">
        <v>14</v>
      </c>
      <c r="T26" s="33">
        <f>AVERAGE(F29,M29)</f>
        <v>30.155000000000001</v>
      </c>
      <c r="U26" s="2"/>
    </row>
    <row r="27" spans="1:41">
      <c r="A27" s="67"/>
      <c r="B27" s="5"/>
      <c r="C27" s="5">
        <v>4</v>
      </c>
      <c r="D27" s="25">
        <v>30.02</v>
      </c>
      <c r="E27" s="26">
        <v>30.01</v>
      </c>
      <c r="F27" s="28">
        <f t="shared" si="34"/>
        <v>30.015000000000001</v>
      </c>
      <c r="G27" s="26">
        <v>30.06</v>
      </c>
      <c r="H27" s="26">
        <v>30.09</v>
      </c>
      <c r="I27" s="28">
        <f t="shared" si="35"/>
        <v>30.074999999999999</v>
      </c>
      <c r="J27" s="29">
        <f t="shared" si="36"/>
        <v>30.045000000000002</v>
      </c>
      <c r="K27" s="25">
        <v>30.22</v>
      </c>
      <c r="L27" s="26">
        <v>30.17</v>
      </c>
      <c r="M27" s="74">
        <f t="shared" si="37"/>
        <v>30.195</v>
      </c>
      <c r="N27" s="26">
        <v>30.37</v>
      </c>
      <c r="O27" s="26">
        <v>30.34</v>
      </c>
      <c r="P27" s="74">
        <f t="shared" si="38"/>
        <v>30.355</v>
      </c>
      <c r="Q27" s="75">
        <f t="shared" si="39"/>
        <v>30.274999999999999</v>
      </c>
      <c r="R27" s="5"/>
      <c r="S27" s="2" t="s">
        <v>15</v>
      </c>
      <c r="T27" s="33">
        <f>AVERAGE(I29,P29)</f>
        <v>30.136500000000002</v>
      </c>
      <c r="U27" s="2"/>
    </row>
    <row r="28" spans="1:41">
      <c r="A28" s="67"/>
      <c r="B28" s="5"/>
      <c r="C28" s="5">
        <v>5</v>
      </c>
      <c r="D28" s="36">
        <v>30.03</v>
      </c>
      <c r="E28" s="37">
        <v>30.06</v>
      </c>
      <c r="F28" s="39">
        <f t="shared" si="34"/>
        <v>30.045000000000002</v>
      </c>
      <c r="G28" s="37">
        <v>30</v>
      </c>
      <c r="H28" s="37">
        <v>30.01</v>
      </c>
      <c r="I28" s="39">
        <f t="shared" si="35"/>
        <v>30.005000000000003</v>
      </c>
      <c r="J28" s="40">
        <f t="shared" si="36"/>
        <v>30.025000000000002</v>
      </c>
      <c r="K28" s="36">
        <v>30.35</v>
      </c>
      <c r="L28" s="37">
        <v>30.32</v>
      </c>
      <c r="M28" s="76">
        <f t="shared" si="37"/>
        <v>30.335000000000001</v>
      </c>
      <c r="N28" s="37">
        <v>30.18</v>
      </c>
      <c r="O28" s="37">
        <v>30.21</v>
      </c>
      <c r="P28" s="76">
        <f t="shared" si="38"/>
        <v>30.195</v>
      </c>
      <c r="Q28" s="77">
        <f t="shared" si="39"/>
        <v>30.265000000000001</v>
      </c>
      <c r="R28" s="5"/>
      <c r="S28" s="2"/>
      <c r="T28" s="2"/>
      <c r="U28" s="2"/>
    </row>
    <row r="29" spans="1:41">
      <c r="A29" s="67"/>
      <c r="B29" s="5"/>
      <c r="C29" s="5"/>
      <c r="D29" s="26"/>
      <c r="E29" s="26"/>
      <c r="F29" s="26">
        <f>AVERAGE(F24:F28)</f>
        <v>30.030999999999999</v>
      </c>
      <c r="G29" s="26"/>
      <c r="H29" s="26"/>
      <c r="I29" s="26">
        <f t="shared" ref="I29:J29" si="40">AVERAGE(I24:I28)</f>
        <v>30.023000000000003</v>
      </c>
      <c r="J29" s="42">
        <f t="shared" si="40"/>
        <v>30.026999999999997</v>
      </c>
      <c r="K29" s="26"/>
      <c r="L29" s="5"/>
      <c r="M29" s="26">
        <f>AVERAGE(M24:M28)</f>
        <v>30.279000000000003</v>
      </c>
      <c r="N29" s="5"/>
      <c r="O29" s="5"/>
      <c r="P29" s="26">
        <f t="shared" ref="P29:Q29" si="41">AVERAGE(P24:P28)</f>
        <v>30.25</v>
      </c>
      <c r="Q29" s="42">
        <f t="shared" si="41"/>
        <v>30.264499999999998</v>
      </c>
      <c r="R29" s="5"/>
      <c r="S29" s="44">
        <f>AVERAGE(Q29,J29)</f>
        <v>30.14575</v>
      </c>
      <c r="T29" s="2"/>
      <c r="U29" s="2"/>
    </row>
    <row r="30" spans="1:41">
      <c r="A30" s="67"/>
      <c r="B30" s="5"/>
      <c r="C30" s="5"/>
      <c r="D30" s="26"/>
      <c r="E30" s="26"/>
      <c r="F30" s="26"/>
      <c r="G30" s="26"/>
      <c r="H30" s="26"/>
      <c r="I30" s="26"/>
      <c r="J30" s="26"/>
      <c r="K30" s="26"/>
      <c r="L30" s="5"/>
      <c r="M30" s="5"/>
      <c r="N30" s="5"/>
      <c r="O30" s="5"/>
      <c r="P30" s="5"/>
      <c r="Q30" s="5"/>
      <c r="R30" s="5"/>
      <c r="S30" s="2"/>
      <c r="T30" s="2"/>
      <c r="U30" s="2"/>
    </row>
    <row r="31" spans="1:41">
      <c r="A31" s="67"/>
      <c r="B31" s="5"/>
      <c r="C31" s="5" t="s">
        <v>17</v>
      </c>
      <c r="D31" s="66" t="s">
        <v>4</v>
      </c>
      <c r="E31" s="47"/>
      <c r="F31" s="47"/>
      <c r="G31" s="47"/>
      <c r="H31" s="47"/>
      <c r="I31" s="47"/>
      <c r="J31" s="48"/>
      <c r="K31" s="12" t="s">
        <v>5</v>
      </c>
      <c r="L31" s="10"/>
      <c r="M31" s="10"/>
      <c r="N31" s="10"/>
      <c r="O31" s="10"/>
      <c r="P31" s="10"/>
      <c r="Q31" s="13"/>
      <c r="R31" s="5"/>
      <c r="S31" s="2"/>
      <c r="T31" s="2"/>
      <c r="U31" s="2"/>
    </row>
    <row r="32" spans="1:41">
      <c r="A32" s="67"/>
      <c r="B32" s="5"/>
      <c r="C32" s="5" t="s">
        <v>7</v>
      </c>
      <c r="D32" s="68">
        <v>44564</v>
      </c>
      <c r="E32" s="69">
        <v>44564</v>
      </c>
      <c r="F32" s="5" t="s">
        <v>9</v>
      </c>
      <c r="G32" s="69">
        <v>44596</v>
      </c>
      <c r="H32" s="69">
        <v>44596</v>
      </c>
      <c r="I32" s="5" t="s">
        <v>11</v>
      </c>
      <c r="J32" s="70" t="s">
        <v>12</v>
      </c>
      <c r="K32" s="68">
        <v>44564</v>
      </c>
      <c r="L32" s="71">
        <v>44564</v>
      </c>
      <c r="M32" s="2" t="s">
        <v>9</v>
      </c>
      <c r="N32" s="71">
        <v>44596</v>
      </c>
      <c r="O32" s="71">
        <v>44596</v>
      </c>
      <c r="P32" s="2" t="s">
        <v>11</v>
      </c>
      <c r="Q32" s="73" t="s">
        <v>13</v>
      </c>
      <c r="R32" s="5"/>
      <c r="S32" s="2"/>
      <c r="T32" s="2"/>
      <c r="U32" s="2"/>
    </row>
    <row r="33" spans="1:41">
      <c r="A33" s="67"/>
      <c r="B33" s="5"/>
      <c r="C33" s="5">
        <v>1</v>
      </c>
      <c r="D33" s="78">
        <f t="shared" ref="D33:E33" si="42">ROUND(D24,1)</f>
        <v>30</v>
      </c>
      <c r="E33" s="53">
        <f t="shared" si="42"/>
        <v>30</v>
      </c>
      <c r="F33" s="53">
        <f t="shared" ref="F33:F37" si="43">AVERAGE(D33:E33)</f>
        <v>30</v>
      </c>
      <c r="G33" s="53">
        <f t="shared" ref="G33:H33" si="44">ROUND(G24,1)</f>
        <v>30</v>
      </c>
      <c r="H33" s="53">
        <f t="shared" si="44"/>
        <v>30</v>
      </c>
      <c r="I33" s="53">
        <f t="shared" ref="I33:I37" si="45">AVERAGE(G33:H33)</f>
        <v>30</v>
      </c>
      <c r="J33" s="54">
        <f t="shared" ref="J33:J37" si="46">AVERAGE(I33,F33)</f>
        <v>30</v>
      </c>
      <c r="K33" s="78">
        <f t="shared" ref="K33:L33" si="47">ROUND(K24,1)</f>
        <v>30.4</v>
      </c>
      <c r="L33" s="53">
        <f t="shared" si="47"/>
        <v>30.3</v>
      </c>
      <c r="M33" s="53">
        <f t="shared" ref="M33:M37" si="48">AVERAGE(K33:L33)</f>
        <v>30.35</v>
      </c>
      <c r="N33" s="53">
        <f t="shared" ref="N33:O33" si="49">ROUND(N24,1)</f>
        <v>30.2</v>
      </c>
      <c r="O33" s="53">
        <f t="shared" si="49"/>
        <v>30.2</v>
      </c>
      <c r="P33" s="53">
        <f t="shared" ref="P33:P37" si="50">AVERAGE(N33:O33)</f>
        <v>30.2</v>
      </c>
      <c r="Q33" s="54">
        <f t="shared" ref="Q33:Q37" si="51">AVERAGE(P33,M33)</f>
        <v>30.274999999999999</v>
      </c>
      <c r="R33" s="5"/>
      <c r="S33" s="2"/>
      <c r="T33" s="2"/>
      <c r="U33" s="2"/>
    </row>
    <row r="34" spans="1:41">
      <c r="A34" s="67"/>
      <c r="B34" s="5"/>
      <c r="C34" s="5">
        <v>2</v>
      </c>
      <c r="D34" s="78">
        <f t="shared" ref="D34:E34" si="52">ROUND(D25,1)</f>
        <v>30.1</v>
      </c>
      <c r="E34" s="53">
        <f t="shared" si="52"/>
        <v>30.1</v>
      </c>
      <c r="F34" s="53">
        <f t="shared" si="43"/>
        <v>30.1</v>
      </c>
      <c r="G34" s="53">
        <f t="shared" ref="G34:H34" si="53">ROUND(G25,1)</f>
        <v>30</v>
      </c>
      <c r="H34" s="53">
        <f t="shared" si="53"/>
        <v>30</v>
      </c>
      <c r="I34" s="53">
        <f t="shared" si="45"/>
        <v>30</v>
      </c>
      <c r="J34" s="54">
        <f t="shared" si="46"/>
        <v>30.05</v>
      </c>
      <c r="K34" s="78">
        <f t="shared" ref="K34:L34" si="54">ROUND(K25,1)</f>
        <v>30.3</v>
      </c>
      <c r="L34" s="53">
        <f t="shared" si="54"/>
        <v>30.4</v>
      </c>
      <c r="M34" s="53">
        <f t="shared" si="48"/>
        <v>30.35</v>
      </c>
      <c r="N34" s="53">
        <f t="shared" ref="N34:O34" si="55">ROUND(N25,1)</f>
        <v>30.2</v>
      </c>
      <c r="O34" s="53">
        <f t="shared" si="55"/>
        <v>30.1</v>
      </c>
      <c r="P34" s="53">
        <f t="shared" si="50"/>
        <v>30.15</v>
      </c>
      <c r="Q34" s="54">
        <f t="shared" si="51"/>
        <v>30.25</v>
      </c>
      <c r="R34" s="5"/>
      <c r="S34" s="2"/>
      <c r="T34" s="2"/>
      <c r="U34" s="2"/>
    </row>
    <row r="35" spans="1:41">
      <c r="A35" s="67"/>
      <c r="B35" s="5"/>
      <c r="C35" s="5">
        <v>3</v>
      </c>
      <c r="D35" s="78">
        <f t="shared" ref="D35:E35" si="56">ROUND(D26,1)</f>
        <v>30</v>
      </c>
      <c r="E35" s="53">
        <f t="shared" si="56"/>
        <v>30</v>
      </c>
      <c r="F35" s="53">
        <f t="shared" si="43"/>
        <v>30</v>
      </c>
      <c r="G35" s="53">
        <f t="shared" ref="G35:H35" si="57">ROUND(G26,1)</f>
        <v>30</v>
      </c>
      <c r="H35" s="53">
        <f t="shared" si="57"/>
        <v>30</v>
      </c>
      <c r="I35" s="53">
        <f t="shared" si="45"/>
        <v>30</v>
      </c>
      <c r="J35" s="54">
        <f t="shared" si="46"/>
        <v>30</v>
      </c>
      <c r="K35" s="78">
        <f t="shared" ref="K35:L35" si="58">ROUND(K26,1)</f>
        <v>30.2</v>
      </c>
      <c r="L35" s="53">
        <f t="shared" si="58"/>
        <v>30.2</v>
      </c>
      <c r="M35" s="53">
        <f t="shared" si="48"/>
        <v>30.2</v>
      </c>
      <c r="N35" s="53">
        <f t="shared" ref="N35:O35" si="59">ROUND(N26,1)</f>
        <v>30.3</v>
      </c>
      <c r="O35" s="53">
        <f t="shared" si="59"/>
        <v>30.3</v>
      </c>
      <c r="P35" s="53">
        <f t="shared" si="50"/>
        <v>30.3</v>
      </c>
      <c r="Q35" s="54">
        <f t="shared" si="51"/>
        <v>30.25</v>
      </c>
      <c r="R35" s="5"/>
      <c r="S35" s="2"/>
      <c r="T35" s="2"/>
      <c r="U35" s="2"/>
    </row>
    <row r="36" spans="1:41">
      <c r="A36" s="67"/>
      <c r="B36" s="5"/>
      <c r="C36" s="5">
        <v>4</v>
      </c>
      <c r="D36" s="78">
        <f t="shared" ref="D36:E36" si="60">ROUND(D27,1)</f>
        <v>30</v>
      </c>
      <c r="E36" s="53">
        <f t="shared" si="60"/>
        <v>30</v>
      </c>
      <c r="F36" s="53">
        <f t="shared" si="43"/>
        <v>30</v>
      </c>
      <c r="G36" s="53">
        <f t="shared" ref="G36:H36" si="61">ROUND(G27,1)</f>
        <v>30.1</v>
      </c>
      <c r="H36" s="53">
        <f t="shared" si="61"/>
        <v>30.1</v>
      </c>
      <c r="I36" s="53">
        <f t="shared" si="45"/>
        <v>30.1</v>
      </c>
      <c r="J36" s="54">
        <f t="shared" si="46"/>
        <v>30.05</v>
      </c>
      <c r="K36" s="78">
        <f t="shared" ref="K36:L36" si="62">ROUND(K27,1)</f>
        <v>30.2</v>
      </c>
      <c r="L36" s="53">
        <f t="shared" si="62"/>
        <v>30.2</v>
      </c>
      <c r="M36" s="53">
        <f t="shared" si="48"/>
        <v>30.2</v>
      </c>
      <c r="N36" s="53">
        <f t="shared" ref="N36:O36" si="63">ROUND(N27,1)</f>
        <v>30.4</v>
      </c>
      <c r="O36" s="53">
        <f t="shared" si="63"/>
        <v>30.3</v>
      </c>
      <c r="P36" s="53">
        <f t="shared" si="50"/>
        <v>30.35</v>
      </c>
      <c r="Q36" s="54">
        <f t="shared" si="51"/>
        <v>30.274999999999999</v>
      </c>
      <c r="R36" s="5"/>
      <c r="S36" s="2"/>
      <c r="T36" s="2"/>
      <c r="U36" s="2"/>
    </row>
    <row r="37" spans="1:41">
      <c r="A37" s="67"/>
      <c r="B37" s="5"/>
      <c r="C37" s="5">
        <v>5</v>
      </c>
      <c r="D37" s="79">
        <f t="shared" ref="D37:E37" si="64">ROUND(D28,1)</f>
        <v>30</v>
      </c>
      <c r="E37" s="60">
        <f t="shared" si="64"/>
        <v>30.1</v>
      </c>
      <c r="F37" s="60">
        <f t="shared" si="43"/>
        <v>30.05</v>
      </c>
      <c r="G37" s="60">
        <f t="shared" ref="G37:H37" si="65">ROUND(G28,1)</f>
        <v>30</v>
      </c>
      <c r="H37" s="60">
        <f t="shared" si="65"/>
        <v>30</v>
      </c>
      <c r="I37" s="60">
        <f t="shared" si="45"/>
        <v>30</v>
      </c>
      <c r="J37" s="61">
        <f t="shared" si="46"/>
        <v>30.024999999999999</v>
      </c>
      <c r="K37" s="79">
        <f t="shared" ref="K37:L37" si="66">ROUND(K28,1)</f>
        <v>30.4</v>
      </c>
      <c r="L37" s="60">
        <f t="shared" si="66"/>
        <v>30.3</v>
      </c>
      <c r="M37" s="60">
        <f t="shared" si="48"/>
        <v>30.35</v>
      </c>
      <c r="N37" s="60">
        <f t="shared" ref="N37:O37" si="67">ROUND(N28,1)</f>
        <v>30.2</v>
      </c>
      <c r="O37" s="60">
        <f t="shared" si="67"/>
        <v>30.2</v>
      </c>
      <c r="P37" s="60">
        <f t="shared" si="50"/>
        <v>30.2</v>
      </c>
      <c r="Q37" s="61">
        <f t="shared" si="51"/>
        <v>30.274999999999999</v>
      </c>
      <c r="R37" s="5"/>
      <c r="S37" s="2"/>
      <c r="T37" s="2"/>
      <c r="U37" s="2"/>
      <c r="X37" s="5"/>
      <c r="Y37" s="26"/>
      <c r="Z37" s="26"/>
      <c r="AA37" s="26"/>
      <c r="AB37" s="26"/>
      <c r="AC37" s="26"/>
      <c r="AD37" s="26"/>
      <c r="AE37" s="26"/>
      <c r="AF37" s="26"/>
      <c r="AG37" s="5"/>
      <c r="AH37" s="5"/>
      <c r="AI37" s="5"/>
      <c r="AJ37" s="5"/>
      <c r="AK37" s="5"/>
      <c r="AL37" s="5"/>
      <c r="AM37" s="5"/>
      <c r="AN37" s="2"/>
      <c r="AO37" s="2"/>
    </row>
    <row r="38" spans="1:41">
      <c r="A38" s="67"/>
      <c r="B38" s="5"/>
      <c r="C38" s="5"/>
      <c r="D38" s="5"/>
      <c r="E38" s="5"/>
      <c r="F38" s="5"/>
      <c r="G38" s="5"/>
      <c r="H38" s="5"/>
      <c r="I38" s="26"/>
      <c r="J38" s="63">
        <f>AVERAGE(J33:J37)</f>
        <v>30.024999999999999</v>
      </c>
      <c r="K38" s="53"/>
      <c r="L38" s="5"/>
      <c r="M38" s="5"/>
      <c r="N38" s="53"/>
      <c r="O38" s="5"/>
      <c r="P38" s="53"/>
      <c r="Q38" s="63">
        <f>AVERAGE(Q33:Q37)</f>
        <v>30.265000000000004</v>
      </c>
      <c r="R38" s="5"/>
      <c r="S38" s="64">
        <f>AVERAGE(Q38,J38)</f>
        <v>30.145000000000003</v>
      </c>
      <c r="T38" s="2"/>
      <c r="U38" s="2"/>
    </row>
    <row r="39" spans="1:41">
      <c r="A39" s="80"/>
      <c r="B39" s="5"/>
      <c r="C39" s="5"/>
      <c r="D39" s="5"/>
      <c r="E39" s="5"/>
      <c r="F39" s="5"/>
      <c r="G39" s="5"/>
      <c r="H39" s="5"/>
      <c r="I39" s="26"/>
      <c r="J39" s="5"/>
      <c r="K39" s="5"/>
      <c r="L39" s="5"/>
      <c r="M39" s="5"/>
      <c r="N39" s="5"/>
      <c r="O39" s="5"/>
      <c r="P39" s="5"/>
      <c r="Q39" s="5"/>
      <c r="R39" s="5"/>
      <c r="S39" s="2"/>
      <c r="T39" s="2"/>
      <c r="U39" s="2"/>
    </row>
    <row r="40" spans="1:41">
      <c r="A40" s="81" t="s">
        <v>2</v>
      </c>
      <c r="B40" s="5"/>
      <c r="C40" s="7" t="s">
        <v>3</v>
      </c>
      <c r="D40" s="8" t="s">
        <v>4</v>
      </c>
      <c r="E40" s="9"/>
      <c r="F40" s="9"/>
      <c r="G40" s="9"/>
      <c r="H40" s="9"/>
      <c r="I40" s="10"/>
      <c r="J40" s="11"/>
      <c r="K40" s="12" t="s">
        <v>5</v>
      </c>
      <c r="L40" s="10"/>
      <c r="M40" s="10"/>
      <c r="N40" s="10"/>
      <c r="O40" s="10"/>
      <c r="P40" s="10"/>
      <c r="Q40" s="13"/>
      <c r="R40" s="5"/>
      <c r="S40" s="2"/>
      <c r="T40" s="2"/>
      <c r="U40" s="2"/>
    </row>
    <row r="41" spans="1:41">
      <c r="A41" s="82" t="s">
        <v>22</v>
      </c>
      <c r="B41" s="5"/>
      <c r="C41" s="5" t="s">
        <v>7</v>
      </c>
      <c r="D41" s="15" t="s">
        <v>8</v>
      </c>
      <c r="E41" s="16">
        <v>44564</v>
      </c>
      <c r="F41" s="17" t="s">
        <v>9</v>
      </c>
      <c r="G41" s="17" t="s">
        <v>10</v>
      </c>
      <c r="H41" s="16">
        <v>44596</v>
      </c>
      <c r="I41" s="18" t="s">
        <v>11</v>
      </c>
      <c r="J41" s="19" t="s">
        <v>12</v>
      </c>
      <c r="K41" s="20">
        <v>44564</v>
      </c>
      <c r="L41" s="21">
        <v>44564</v>
      </c>
      <c r="M41" s="22" t="s">
        <v>9</v>
      </c>
      <c r="N41" s="21">
        <v>44596</v>
      </c>
      <c r="O41" s="21">
        <v>44596</v>
      </c>
      <c r="P41" s="22" t="s">
        <v>11</v>
      </c>
      <c r="Q41" s="23" t="s">
        <v>13</v>
      </c>
      <c r="U41" s="2"/>
    </row>
    <row r="42" spans="1:41">
      <c r="A42" s="81" t="s">
        <v>23</v>
      </c>
      <c r="B42" s="5"/>
      <c r="C42" s="5">
        <v>1</v>
      </c>
      <c r="D42" s="25">
        <v>29.97</v>
      </c>
      <c r="E42" s="26">
        <v>29.98</v>
      </c>
      <c r="F42" s="28">
        <f t="shared" ref="F42:F46" si="68">(D42+E42)/2</f>
        <v>29.975000000000001</v>
      </c>
      <c r="G42" s="26">
        <v>29.95</v>
      </c>
      <c r="H42" s="26">
        <v>29.91</v>
      </c>
      <c r="I42" s="28">
        <f t="shared" ref="I42:I46" si="69">(G42+H42)/2</f>
        <v>29.93</v>
      </c>
      <c r="J42" s="29">
        <f t="shared" ref="J42:J46" si="70">AVERAGE(I42,F42)</f>
        <v>29.952500000000001</v>
      </c>
      <c r="K42" s="25">
        <v>30.2</v>
      </c>
      <c r="L42" s="26">
        <v>30.28</v>
      </c>
      <c r="M42" s="28">
        <f t="shared" ref="M42:M46" si="71">AVERAGE(K42:L42)</f>
        <v>30.240000000000002</v>
      </c>
      <c r="N42" s="26">
        <v>30.16</v>
      </c>
      <c r="O42" s="26">
        <v>30.1</v>
      </c>
      <c r="P42" s="28">
        <f t="shared" ref="P42:P46" si="72">AVERAGE(N42:O42)</f>
        <v>30.130000000000003</v>
      </c>
      <c r="Q42" s="30">
        <f t="shared" ref="Q42:Q46" si="73">AVERAGE(P42,M42)</f>
        <v>30.185000000000002</v>
      </c>
      <c r="U42" s="2"/>
    </row>
    <row r="43" spans="1:41">
      <c r="A43" s="82" t="s">
        <v>24</v>
      </c>
      <c r="B43" s="5"/>
      <c r="C43" s="5">
        <v>2</v>
      </c>
      <c r="D43" s="25">
        <v>29.99</v>
      </c>
      <c r="E43" s="26">
        <v>30.03</v>
      </c>
      <c r="F43" s="28">
        <f t="shared" si="68"/>
        <v>30.009999999999998</v>
      </c>
      <c r="G43" s="26">
        <v>29.96</v>
      </c>
      <c r="H43" s="26">
        <v>29.97</v>
      </c>
      <c r="I43" s="28">
        <f t="shared" si="69"/>
        <v>29.965</v>
      </c>
      <c r="J43" s="29">
        <f t="shared" si="70"/>
        <v>29.987499999999997</v>
      </c>
      <c r="K43" s="25">
        <v>30.26</v>
      </c>
      <c r="L43" s="26">
        <v>30.32</v>
      </c>
      <c r="M43" s="28">
        <f t="shared" si="71"/>
        <v>30.29</v>
      </c>
      <c r="N43" s="26">
        <v>30.18</v>
      </c>
      <c r="O43" s="26">
        <v>30.08</v>
      </c>
      <c r="P43" s="28">
        <f t="shared" si="72"/>
        <v>30.13</v>
      </c>
      <c r="Q43" s="30">
        <f t="shared" si="73"/>
        <v>30.21</v>
      </c>
      <c r="U43" s="2"/>
    </row>
    <row r="44" spans="1:41">
      <c r="A44" s="81"/>
      <c r="B44" s="5"/>
      <c r="C44" s="5">
        <v>3</v>
      </c>
      <c r="D44" s="25">
        <v>30.07</v>
      </c>
      <c r="E44" s="26">
        <v>30.08</v>
      </c>
      <c r="F44" s="28">
        <f t="shared" si="68"/>
        <v>30.074999999999999</v>
      </c>
      <c r="G44" s="26">
        <v>30</v>
      </c>
      <c r="H44" s="26">
        <v>30.01</v>
      </c>
      <c r="I44" s="28">
        <f t="shared" si="69"/>
        <v>30.005000000000003</v>
      </c>
      <c r="J44" s="29">
        <f t="shared" si="70"/>
        <v>30.04</v>
      </c>
      <c r="K44" s="25">
        <v>30.3</v>
      </c>
      <c r="L44" s="26">
        <v>30.33</v>
      </c>
      <c r="M44" s="28">
        <f t="shared" si="71"/>
        <v>30.314999999999998</v>
      </c>
      <c r="N44" s="26">
        <v>30.2</v>
      </c>
      <c r="O44" s="26">
        <v>30.11</v>
      </c>
      <c r="P44" s="28">
        <f t="shared" si="72"/>
        <v>30.155000000000001</v>
      </c>
      <c r="Q44" s="30">
        <f t="shared" si="73"/>
        <v>30.234999999999999</v>
      </c>
      <c r="S44" s="2" t="s">
        <v>14</v>
      </c>
      <c r="T44" s="33">
        <f>AVERAGE(F47,M47)</f>
        <v>30.158499999999997</v>
      </c>
      <c r="U44" s="2"/>
    </row>
    <row r="45" spans="1:41">
      <c r="A45" s="83"/>
      <c r="B45" s="5"/>
      <c r="C45" s="5">
        <v>4</v>
      </c>
      <c r="D45" s="25">
        <v>30.07</v>
      </c>
      <c r="E45" s="26">
        <v>30.07</v>
      </c>
      <c r="F45" s="28">
        <f t="shared" si="68"/>
        <v>30.07</v>
      </c>
      <c r="G45" s="26">
        <v>30.01</v>
      </c>
      <c r="H45" s="26">
        <v>29.99</v>
      </c>
      <c r="I45" s="28">
        <f t="shared" si="69"/>
        <v>30</v>
      </c>
      <c r="J45" s="29">
        <f t="shared" si="70"/>
        <v>30.035</v>
      </c>
      <c r="K45" s="25">
        <v>30.32</v>
      </c>
      <c r="L45" s="26">
        <v>30.25</v>
      </c>
      <c r="M45" s="28">
        <f t="shared" si="71"/>
        <v>30.285</v>
      </c>
      <c r="N45" s="26">
        <v>30.15</v>
      </c>
      <c r="O45" s="26">
        <v>30.19</v>
      </c>
      <c r="P45" s="28">
        <f t="shared" si="72"/>
        <v>30.17</v>
      </c>
      <c r="Q45" s="30">
        <f t="shared" si="73"/>
        <v>30.227499999999999</v>
      </c>
      <c r="S45" s="2" t="s">
        <v>15</v>
      </c>
      <c r="T45" s="33">
        <f>AVERAGE(I47,P47)</f>
        <v>30.061999999999998</v>
      </c>
      <c r="U45" s="2"/>
    </row>
    <row r="46" spans="1:41">
      <c r="A46" s="83"/>
      <c r="B46" s="5"/>
      <c r="C46" s="5">
        <v>5</v>
      </c>
      <c r="D46" s="36">
        <v>30.04</v>
      </c>
      <c r="E46" s="37">
        <v>30.03</v>
      </c>
      <c r="F46" s="39">
        <f t="shared" si="68"/>
        <v>30.035</v>
      </c>
      <c r="G46" s="37">
        <v>29.99</v>
      </c>
      <c r="H46" s="37">
        <v>29.98</v>
      </c>
      <c r="I46" s="39">
        <f t="shared" si="69"/>
        <v>29.984999999999999</v>
      </c>
      <c r="J46" s="40">
        <f t="shared" si="70"/>
        <v>30.009999999999998</v>
      </c>
      <c r="K46" s="36">
        <v>30.33</v>
      </c>
      <c r="L46" s="37">
        <v>30.25</v>
      </c>
      <c r="M46" s="39">
        <f t="shared" si="71"/>
        <v>30.29</v>
      </c>
      <c r="N46" s="37">
        <v>30.12</v>
      </c>
      <c r="O46" s="37">
        <v>30.18</v>
      </c>
      <c r="P46" s="39">
        <f t="shared" si="72"/>
        <v>30.15</v>
      </c>
      <c r="Q46" s="41">
        <f t="shared" si="73"/>
        <v>30.22</v>
      </c>
      <c r="U46" s="2"/>
    </row>
    <row r="47" spans="1:41">
      <c r="A47" s="83"/>
      <c r="B47" s="5"/>
      <c r="C47" s="5"/>
      <c r="D47" s="26"/>
      <c r="E47" s="2"/>
      <c r="F47" s="26">
        <f>AVERAGE(F42:F46)</f>
        <v>30.032999999999998</v>
      </c>
      <c r="G47" s="26"/>
      <c r="H47" s="26"/>
      <c r="I47" s="26">
        <f t="shared" ref="I47:J47" si="74">AVERAGE(I42:I46)</f>
        <v>29.976999999999997</v>
      </c>
      <c r="J47" s="42">
        <f t="shared" si="74"/>
        <v>30.004999999999995</v>
      </c>
      <c r="K47" s="28"/>
      <c r="L47" s="28"/>
      <c r="M47" s="28">
        <f>AVERAGE(M42:M46)</f>
        <v>30.283999999999999</v>
      </c>
      <c r="N47" s="28"/>
      <c r="O47" s="28"/>
      <c r="P47" s="28">
        <f t="shared" ref="P47:Q47" si="75">AVERAGE(P42:P46)</f>
        <v>30.147000000000002</v>
      </c>
      <c r="Q47" s="43">
        <f t="shared" si="75"/>
        <v>30.215499999999999</v>
      </c>
      <c r="R47" s="5"/>
      <c r="S47" s="44">
        <f>AVERAGE(Q47,J47)</f>
        <v>30.110249999999997</v>
      </c>
      <c r="T47" s="2" t="s">
        <v>16</v>
      </c>
      <c r="U47" s="2"/>
    </row>
    <row r="48" spans="1:41">
      <c r="A48" s="83"/>
      <c r="B48" s="5"/>
      <c r="C48" s="5"/>
      <c r="D48" s="26"/>
      <c r="E48" s="2"/>
      <c r="F48" s="26"/>
      <c r="G48" s="26"/>
      <c r="H48" s="26"/>
      <c r="I48" s="26"/>
      <c r="J48" s="26"/>
      <c r="K48" s="28"/>
      <c r="L48" s="28"/>
      <c r="M48" s="28"/>
      <c r="N48" s="28"/>
      <c r="O48" s="28"/>
      <c r="P48" s="28"/>
      <c r="Q48" s="28"/>
      <c r="R48" s="5"/>
      <c r="S48" s="2"/>
      <c r="T48" s="2"/>
      <c r="U48" s="2"/>
    </row>
    <row r="49" spans="1:41">
      <c r="A49" s="83"/>
      <c r="B49" s="5"/>
      <c r="C49" s="7" t="s">
        <v>17</v>
      </c>
      <c r="D49" s="45" t="s">
        <v>4</v>
      </c>
      <c r="E49" s="46"/>
      <c r="F49" s="47"/>
      <c r="G49" s="47"/>
      <c r="H49" s="47"/>
      <c r="I49" s="47"/>
      <c r="J49" s="48"/>
      <c r="K49" s="12" t="s">
        <v>5</v>
      </c>
      <c r="L49" s="10"/>
      <c r="M49" s="10"/>
      <c r="N49" s="10"/>
      <c r="O49" s="10"/>
      <c r="P49" s="10"/>
      <c r="Q49" s="13"/>
      <c r="R49" s="5"/>
      <c r="S49" s="2"/>
      <c r="T49" s="2"/>
      <c r="U49" s="2"/>
    </row>
    <row r="50" spans="1:41">
      <c r="A50" s="83"/>
      <c r="B50" s="5"/>
      <c r="C50" s="5" t="s">
        <v>7</v>
      </c>
      <c r="D50" s="49">
        <v>44564</v>
      </c>
      <c r="E50" s="21">
        <v>44564</v>
      </c>
      <c r="F50" s="22" t="s">
        <v>18</v>
      </c>
      <c r="G50" s="50">
        <v>44596</v>
      </c>
      <c r="H50" s="50">
        <v>44596</v>
      </c>
      <c r="I50" s="18" t="s">
        <v>19</v>
      </c>
      <c r="J50" s="23" t="s">
        <v>20</v>
      </c>
      <c r="K50" s="20">
        <v>44564</v>
      </c>
      <c r="L50" s="21">
        <v>44564</v>
      </c>
      <c r="M50" s="22" t="s">
        <v>9</v>
      </c>
      <c r="N50" s="21">
        <v>44596</v>
      </c>
      <c r="O50" s="21">
        <v>44596</v>
      </c>
      <c r="P50" s="22" t="s">
        <v>11</v>
      </c>
      <c r="Q50" s="23" t="s">
        <v>13</v>
      </c>
      <c r="S50" s="2"/>
      <c r="T50" s="2"/>
      <c r="U50" s="2"/>
    </row>
    <row r="51" spans="1:41">
      <c r="A51" s="83"/>
      <c r="B51" s="5"/>
      <c r="C51" s="5">
        <v>1</v>
      </c>
      <c r="D51" s="51">
        <f t="shared" ref="D51:E51" si="76">ROUND(D42,1)</f>
        <v>30</v>
      </c>
      <c r="E51" s="52">
        <f t="shared" si="76"/>
        <v>30</v>
      </c>
      <c r="F51" s="52">
        <f t="shared" ref="F51:F55" si="77">(D51+E51)/2</f>
        <v>30</v>
      </c>
      <c r="G51" s="53">
        <f t="shared" ref="G51:H51" si="78">ROUND(G42,1)</f>
        <v>30</v>
      </c>
      <c r="H51" s="53">
        <f t="shared" si="78"/>
        <v>29.9</v>
      </c>
      <c r="I51" s="53">
        <f t="shared" ref="I51:I55" si="79">(G51+H51)/2</f>
        <v>29.95</v>
      </c>
      <c r="J51" s="54">
        <f t="shared" ref="J51:J55" si="80">(F51+I51)/2</f>
        <v>29.975000000000001</v>
      </c>
      <c r="K51" s="51">
        <f t="shared" ref="K51:L51" si="81">ROUND(K42,1)</f>
        <v>30.2</v>
      </c>
      <c r="L51" s="52">
        <f t="shared" si="81"/>
        <v>30.3</v>
      </c>
      <c r="M51" s="52">
        <f t="shared" ref="M51:M55" si="82">AVERAGE(K51:L51)</f>
        <v>30.25</v>
      </c>
      <c r="N51" s="52">
        <f t="shared" ref="N51:O51" si="83">ROUND(N42,1)</f>
        <v>30.2</v>
      </c>
      <c r="O51" s="52">
        <f t="shared" si="83"/>
        <v>30.1</v>
      </c>
      <c r="P51" s="52">
        <f t="shared" ref="P51:P55" si="84">AVERAGE(N51:O51)</f>
        <v>30.15</v>
      </c>
      <c r="Q51" s="55">
        <f t="shared" ref="Q51:Q55" si="85">AVERAGE(P51,M51)</f>
        <v>30.2</v>
      </c>
      <c r="R51" s="5"/>
      <c r="S51" s="2"/>
      <c r="T51" s="2"/>
      <c r="U51" s="2"/>
    </row>
    <row r="52" spans="1:41">
      <c r="A52" s="83"/>
      <c r="B52" s="5"/>
      <c r="C52" s="5">
        <v>2</v>
      </c>
      <c r="D52" s="51">
        <f t="shared" ref="D52:E52" si="86">ROUND(D43,1)</f>
        <v>30</v>
      </c>
      <c r="E52" s="52">
        <f t="shared" si="86"/>
        <v>30</v>
      </c>
      <c r="F52" s="52">
        <f t="shared" si="77"/>
        <v>30</v>
      </c>
      <c r="G52" s="53">
        <f t="shared" ref="G52:H52" si="87">ROUND(G43,1)</f>
        <v>30</v>
      </c>
      <c r="H52" s="53">
        <f t="shared" si="87"/>
        <v>30</v>
      </c>
      <c r="I52" s="53">
        <f t="shared" si="79"/>
        <v>30</v>
      </c>
      <c r="J52" s="54">
        <f t="shared" si="80"/>
        <v>30</v>
      </c>
      <c r="K52" s="51">
        <f t="shared" ref="K52:L52" si="88">ROUND(K43,1)</f>
        <v>30.3</v>
      </c>
      <c r="L52" s="52">
        <f t="shared" si="88"/>
        <v>30.3</v>
      </c>
      <c r="M52" s="52">
        <f t="shared" si="82"/>
        <v>30.3</v>
      </c>
      <c r="N52" s="52">
        <f t="shared" ref="N52:O52" si="89">ROUND(N43,1)</f>
        <v>30.2</v>
      </c>
      <c r="O52" s="52">
        <f t="shared" si="89"/>
        <v>30.1</v>
      </c>
      <c r="P52" s="52">
        <f t="shared" si="84"/>
        <v>30.15</v>
      </c>
      <c r="Q52" s="55">
        <f t="shared" si="85"/>
        <v>30.225000000000001</v>
      </c>
      <c r="R52" s="5"/>
      <c r="S52" s="2"/>
      <c r="T52" s="2"/>
      <c r="U52" s="2"/>
    </row>
    <row r="53" spans="1:41">
      <c r="A53" s="83"/>
      <c r="B53" s="5"/>
      <c r="C53" s="5">
        <v>3</v>
      </c>
      <c r="D53" s="51">
        <f t="shared" ref="D53:E53" si="90">ROUND(D44,1)</f>
        <v>30.1</v>
      </c>
      <c r="E53" s="52">
        <f t="shared" si="90"/>
        <v>30.1</v>
      </c>
      <c r="F53" s="52">
        <f t="shared" si="77"/>
        <v>30.1</v>
      </c>
      <c r="G53" s="53">
        <f t="shared" ref="G53:H53" si="91">ROUND(G44,1)</f>
        <v>30</v>
      </c>
      <c r="H53" s="53">
        <f t="shared" si="91"/>
        <v>30</v>
      </c>
      <c r="I53" s="53">
        <f t="shared" si="79"/>
        <v>30</v>
      </c>
      <c r="J53" s="54">
        <f t="shared" si="80"/>
        <v>30.05</v>
      </c>
      <c r="K53" s="51">
        <f t="shared" ref="K53:L53" si="92">ROUND(K44,1)</f>
        <v>30.3</v>
      </c>
      <c r="L53" s="52">
        <f t="shared" si="92"/>
        <v>30.3</v>
      </c>
      <c r="M53" s="52">
        <f t="shared" si="82"/>
        <v>30.3</v>
      </c>
      <c r="N53" s="52">
        <f t="shared" ref="N53:O53" si="93">ROUND(N44,1)</f>
        <v>30.2</v>
      </c>
      <c r="O53" s="52">
        <f t="shared" si="93"/>
        <v>30.1</v>
      </c>
      <c r="P53" s="52">
        <f t="shared" si="84"/>
        <v>30.15</v>
      </c>
      <c r="Q53" s="55">
        <f t="shared" si="85"/>
        <v>30.225000000000001</v>
      </c>
      <c r="R53" s="5"/>
      <c r="S53" s="2"/>
      <c r="T53" s="2"/>
      <c r="U53" s="2"/>
    </row>
    <row r="54" spans="1:41">
      <c r="A54" s="83"/>
      <c r="B54" s="5"/>
      <c r="C54" s="5">
        <v>4</v>
      </c>
      <c r="D54" s="51">
        <f t="shared" ref="D54:E54" si="94">ROUND(D45,1)</f>
        <v>30.1</v>
      </c>
      <c r="E54" s="52">
        <f t="shared" si="94"/>
        <v>30.1</v>
      </c>
      <c r="F54" s="52">
        <f t="shared" si="77"/>
        <v>30.1</v>
      </c>
      <c r="G54" s="53">
        <f t="shared" ref="G54:H54" si="95">ROUND(G45,1)</f>
        <v>30</v>
      </c>
      <c r="H54" s="53">
        <f t="shared" si="95"/>
        <v>30</v>
      </c>
      <c r="I54" s="53">
        <f t="shared" si="79"/>
        <v>30</v>
      </c>
      <c r="J54" s="54">
        <f t="shared" si="80"/>
        <v>30.05</v>
      </c>
      <c r="K54" s="51">
        <f t="shared" ref="K54:L54" si="96">ROUND(K45,1)</f>
        <v>30.3</v>
      </c>
      <c r="L54" s="52">
        <f t="shared" si="96"/>
        <v>30.3</v>
      </c>
      <c r="M54" s="52">
        <f t="shared" si="82"/>
        <v>30.3</v>
      </c>
      <c r="N54" s="52">
        <f t="shared" ref="N54:O54" si="97">ROUND(N45,1)</f>
        <v>30.2</v>
      </c>
      <c r="O54" s="52">
        <f t="shared" si="97"/>
        <v>30.2</v>
      </c>
      <c r="P54" s="52">
        <f t="shared" si="84"/>
        <v>30.2</v>
      </c>
      <c r="Q54" s="55">
        <f t="shared" si="85"/>
        <v>30.25</v>
      </c>
      <c r="R54" s="5"/>
      <c r="S54" s="2"/>
      <c r="T54" s="2"/>
      <c r="U54" s="2"/>
    </row>
    <row r="55" spans="1:41">
      <c r="A55" s="83"/>
      <c r="B55" s="5"/>
      <c r="C55" s="5">
        <v>5</v>
      </c>
      <c r="D55" s="58">
        <f t="shared" ref="D55:E55" si="98">ROUND(D46,1)</f>
        <v>30</v>
      </c>
      <c r="E55" s="59">
        <f t="shared" si="98"/>
        <v>30</v>
      </c>
      <c r="F55" s="59">
        <f t="shared" si="77"/>
        <v>30</v>
      </c>
      <c r="G55" s="60">
        <f t="shared" ref="G55:H55" si="99">ROUND(G46,1)</f>
        <v>30</v>
      </c>
      <c r="H55" s="60">
        <f t="shared" si="99"/>
        <v>30</v>
      </c>
      <c r="I55" s="60">
        <f t="shared" si="79"/>
        <v>30</v>
      </c>
      <c r="J55" s="61">
        <f t="shared" si="80"/>
        <v>30</v>
      </c>
      <c r="K55" s="58">
        <f t="shared" ref="K55:L55" si="100">ROUND(K46,1)</f>
        <v>30.3</v>
      </c>
      <c r="L55" s="59">
        <f t="shared" si="100"/>
        <v>30.3</v>
      </c>
      <c r="M55" s="59">
        <f t="shared" si="82"/>
        <v>30.3</v>
      </c>
      <c r="N55" s="59">
        <f t="shared" ref="N55:O55" si="101">ROUND(N46,1)</f>
        <v>30.1</v>
      </c>
      <c r="O55" s="59">
        <f t="shared" si="101"/>
        <v>30.2</v>
      </c>
      <c r="P55" s="59">
        <f t="shared" si="84"/>
        <v>30.15</v>
      </c>
      <c r="Q55" s="62">
        <f t="shared" si="85"/>
        <v>30.225000000000001</v>
      </c>
      <c r="R55" s="5"/>
      <c r="S55" s="2"/>
      <c r="T55" s="2"/>
      <c r="U55" s="2"/>
    </row>
    <row r="56" spans="1:41">
      <c r="A56" s="83"/>
      <c r="B56" s="5"/>
      <c r="C56" s="5"/>
      <c r="D56" s="26"/>
      <c r="E56" s="26"/>
      <c r="F56" s="26"/>
      <c r="G56" s="26"/>
      <c r="H56" s="26"/>
      <c r="I56" s="26"/>
      <c r="J56" s="63">
        <f>AVERAGE(J51:J55)</f>
        <v>30.014999999999997</v>
      </c>
      <c r="K56" s="26"/>
      <c r="L56" s="5"/>
      <c r="M56" s="5"/>
      <c r="N56" s="5"/>
      <c r="O56" s="5"/>
      <c r="P56" s="5"/>
      <c r="Q56" s="63">
        <f>AVERAGE(Q51:Q55)</f>
        <v>30.225000000000001</v>
      </c>
      <c r="R56" s="5"/>
      <c r="S56" s="64">
        <f>AVERAGE(Q56,J56)</f>
        <v>30.119999999999997</v>
      </c>
      <c r="T56" s="2"/>
      <c r="U56" s="2"/>
    </row>
    <row r="57" spans="1:41">
      <c r="A57" s="83"/>
      <c r="B57" s="5"/>
      <c r="C57" s="5"/>
      <c r="D57" s="5"/>
      <c r="E57" s="5"/>
      <c r="F57" s="5"/>
      <c r="G57" s="5"/>
      <c r="H57" s="5"/>
      <c r="I57" s="26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</row>
    <row r="58" spans="1:4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>
      <c r="A60" s="80" t="s">
        <v>2</v>
      </c>
      <c r="B60" s="84"/>
      <c r="C60" s="84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4"/>
      <c r="S60" s="84"/>
      <c r="T60" s="84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>
      <c r="A61" s="80" t="s">
        <v>25</v>
      </c>
      <c r="B61" s="84"/>
      <c r="C61" s="86" t="s">
        <v>3</v>
      </c>
      <c r="D61" s="3" t="s">
        <v>4</v>
      </c>
      <c r="E61" s="87"/>
      <c r="F61" s="87"/>
      <c r="G61" s="87"/>
      <c r="H61" s="87"/>
      <c r="I61" s="87"/>
      <c r="J61" s="88"/>
      <c r="K61" s="89" t="s">
        <v>5</v>
      </c>
      <c r="L61" s="87"/>
      <c r="M61" s="87"/>
      <c r="N61" s="87"/>
      <c r="O61" s="87"/>
      <c r="P61" s="87"/>
      <c r="Q61" s="88"/>
      <c r="R61" s="84"/>
      <c r="S61" s="84"/>
      <c r="T61" s="84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>
      <c r="A62" s="90"/>
      <c r="B62" s="84"/>
      <c r="C62" s="91" t="s">
        <v>7</v>
      </c>
      <c r="D62" s="3" t="s">
        <v>8</v>
      </c>
      <c r="E62" s="92">
        <v>44564</v>
      </c>
      <c r="F62" s="3" t="s">
        <v>9</v>
      </c>
      <c r="G62" s="3" t="s">
        <v>10</v>
      </c>
      <c r="H62" s="92">
        <v>44596</v>
      </c>
      <c r="I62" s="3" t="s">
        <v>11</v>
      </c>
      <c r="J62" s="93" t="s">
        <v>12</v>
      </c>
      <c r="K62" s="92">
        <v>44564</v>
      </c>
      <c r="L62" s="92">
        <v>44564</v>
      </c>
      <c r="M62" s="3" t="s">
        <v>9</v>
      </c>
      <c r="N62" s="92">
        <v>44596</v>
      </c>
      <c r="O62" s="92">
        <v>44596</v>
      </c>
      <c r="P62" s="3" t="s">
        <v>11</v>
      </c>
      <c r="Q62" s="93" t="s">
        <v>13</v>
      </c>
      <c r="R62" s="84"/>
      <c r="S62" s="84"/>
      <c r="T62" s="84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>
      <c r="A63" s="90"/>
      <c r="B63" s="84"/>
      <c r="C63" s="94">
        <v>1</v>
      </c>
      <c r="D63" s="95">
        <v>30.05</v>
      </c>
      <c r="E63" s="95">
        <v>30</v>
      </c>
      <c r="F63" s="96">
        <f t="shared" ref="F63:F67" si="102">(D63+E63)/2</f>
        <v>30.024999999999999</v>
      </c>
      <c r="G63" s="95">
        <v>30</v>
      </c>
      <c r="H63" s="95">
        <v>30</v>
      </c>
      <c r="I63" s="96">
        <f t="shared" ref="I63:I67" si="103">(G63+H63)/2</f>
        <v>30</v>
      </c>
      <c r="J63" s="97">
        <f t="shared" ref="J63:J67" si="104">AVERAGE(I63,F63)</f>
        <v>30.012499999999999</v>
      </c>
      <c r="K63" s="95">
        <v>30.21</v>
      </c>
      <c r="L63" s="95">
        <v>30.17</v>
      </c>
      <c r="M63" s="96">
        <f t="shared" ref="M63:M67" si="105">AVERAGE(K63:L63)</f>
        <v>30.19</v>
      </c>
      <c r="N63" s="95">
        <v>30.14</v>
      </c>
      <c r="O63" s="95">
        <v>30.12</v>
      </c>
      <c r="P63" s="96">
        <f t="shared" ref="P63:P67" si="106">AVERAGE(N63:O63)</f>
        <v>30.130000000000003</v>
      </c>
      <c r="Q63" s="98">
        <f t="shared" ref="Q63:Q67" si="107">AVERAGE(P63,M63)</f>
        <v>30.160000000000004</v>
      </c>
      <c r="R63" s="84"/>
      <c r="S63" s="84"/>
      <c r="T63" s="84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>
      <c r="A64" s="90"/>
      <c r="B64" s="84"/>
      <c r="C64" s="94">
        <v>2</v>
      </c>
      <c r="D64" s="95">
        <v>30.01</v>
      </c>
      <c r="E64" s="95">
        <v>30</v>
      </c>
      <c r="F64" s="96">
        <f t="shared" si="102"/>
        <v>30.005000000000003</v>
      </c>
      <c r="G64" s="95">
        <v>30.03</v>
      </c>
      <c r="H64" s="95">
        <v>29.96</v>
      </c>
      <c r="I64" s="96">
        <f t="shared" si="103"/>
        <v>29.995000000000001</v>
      </c>
      <c r="J64" s="97">
        <f t="shared" si="104"/>
        <v>30</v>
      </c>
      <c r="K64" s="95">
        <v>30.11</v>
      </c>
      <c r="L64" s="95">
        <v>30.15</v>
      </c>
      <c r="M64" s="96">
        <f t="shared" si="105"/>
        <v>30.13</v>
      </c>
      <c r="N64" s="95">
        <v>30.13</v>
      </c>
      <c r="O64" s="95">
        <v>30.11</v>
      </c>
      <c r="P64" s="96">
        <f t="shared" si="106"/>
        <v>30.119999999999997</v>
      </c>
      <c r="Q64" s="98">
        <f t="shared" si="107"/>
        <v>30.125</v>
      </c>
      <c r="R64" s="84"/>
      <c r="S64" s="84"/>
      <c r="T64" s="84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>
      <c r="A65" s="90"/>
      <c r="B65" s="84"/>
      <c r="C65" s="94">
        <v>3</v>
      </c>
      <c r="D65" s="95">
        <v>30.01</v>
      </c>
      <c r="E65" s="95">
        <v>30.03</v>
      </c>
      <c r="F65" s="96">
        <f t="shared" si="102"/>
        <v>30.020000000000003</v>
      </c>
      <c r="G65" s="95">
        <v>29.97</v>
      </c>
      <c r="H65" s="95">
        <v>29.96</v>
      </c>
      <c r="I65" s="96">
        <f t="shared" si="103"/>
        <v>29.965</v>
      </c>
      <c r="J65" s="97">
        <f t="shared" si="104"/>
        <v>29.9925</v>
      </c>
      <c r="K65" s="95">
        <v>30.18</v>
      </c>
      <c r="L65" s="95">
        <v>30.15</v>
      </c>
      <c r="M65" s="96">
        <f t="shared" si="105"/>
        <v>30.164999999999999</v>
      </c>
      <c r="N65" s="95">
        <v>30.15</v>
      </c>
      <c r="O65" s="95">
        <v>30.11</v>
      </c>
      <c r="P65" s="96">
        <f t="shared" si="106"/>
        <v>30.13</v>
      </c>
      <c r="Q65" s="98">
        <f t="shared" si="107"/>
        <v>30.147500000000001</v>
      </c>
      <c r="R65" s="84"/>
      <c r="S65" s="2" t="s">
        <v>14</v>
      </c>
      <c r="T65" s="95">
        <f>AVERAGE(F68,M68)</f>
        <v>30.087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>
      <c r="A66" s="90"/>
      <c r="B66" s="84"/>
      <c r="C66" s="94">
        <v>4</v>
      </c>
      <c r="D66" s="95">
        <v>30</v>
      </c>
      <c r="E66" s="95">
        <v>30.02</v>
      </c>
      <c r="F66" s="96">
        <f t="shared" si="102"/>
        <v>30.009999999999998</v>
      </c>
      <c r="G66" s="95">
        <v>29.97</v>
      </c>
      <c r="H66" s="95">
        <v>29.98</v>
      </c>
      <c r="I66" s="96">
        <f t="shared" si="103"/>
        <v>29.975000000000001</v>
      </c>
      <c r="J66" s="97">
        <f t="shared" si="104"/>
        <v>29.9925</v>
      </c>
      <c r="K66" s="95">
        <v>30.19</v>
      </c>
      <c r="L66" s="95">
        <v>30.15</v>
      </c>
      <c r="M66" s="96">
        <f t="shared" si="105"/>
        <v>30.17</v>
      </c>
      <c r="N66" s="95">
        <v>30.12</v>
      </c>
      <c r="O66" s="95">
        <v>30.13</v>
      </c>
      <c r="P66" s="96">
        <f t="shared" si="106"/>
        <v>30.125</v>
      </c>
      <c r="Q66" s="98">
        <f t="shared" si="107"/>
        <v>30.147500000000001</v>
      </c>
      <c r="R66" s="84"/>
      <c r="S66" s="2" t="s">
        <v>15</v>
      </c>
      <c r="T66" s="95">
        <f>AVERAGE(I68,P68)</f>
        <v>30.052</v>
      </c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>
      <c r="A67" s="90"/>
      <c r="B67" s="84"/>
      <c r="C67" s="94">
        <v>5</v>
      </c>
      <c r="D67" s="99">
        <v>30</v>
      </c>
      <c r="E67" s="99">
        <v>30</v>
      </c>
      <c r="F67" s="100">
        <f t="shared" si="102"/>
        <v>30</v>
      </c>
      <c r="G67" s="99">
        <v>29.97</v>
      </c>
      <c r="H67" s="99">
        <v>29.96</v>
      </c>
      <c r="I67" s="100">
        <f t="shared" si="103"/>
        <v>29.965</v>
      </c>
      <c r="J67" s="101">
        <f t="shared" si="104"/>
        <v>29.982500000000002</v>
      </c>
      <c r="K67" s="99">
        <v>30.18</v>
      </c>
      <c r="L67" s="99">
        <v>30.13</v>
      </c>
      <c r="M67" s="100">
        <f t="shared" si="105"/>
        <v>30.155000000000001</v>
      </c>
      <c r="N67" s="99">
        <v>30.13</v>
      </c>
      <c r="O67" s="99">
        <v>30.1</v>
      </c>
      <c r="P67" s="100">
        <f t="shared" si="106"/>
        <v>30.115000000000002</v>
      </c>
      <c r="Q67" s="102">
        <f t="shared" si="107"/>
        <v>30.135000000000002</v>
      </c>
      <c r="R67" s="84"/>
      <c r="S67" s="85"/>
      <c r="T67" s="84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>
      <c r="A68" s="90"/>
      <c r="B68" s="84"/>
      <c r="C68" s="84"/>
      <c r="D68" s="103"/>
      <c r="E68" s="84"/>
      <c r="F68" s="95">
        <f>AVERAGE(F63:F67)</f>
        <v>30.012</v>
      </c>
      <c r="G68" s="103"/>
      <c r="H68" s="103"/>
      <c r="I68" s="97">
        <f t="shared" ref="I68:J68" si="108">AVERAGE(I63:I67)</f>
        <v>29.98</v>
      </c>
      <c r="J68" s="101">
        <f t="shared" si="108"/>
        <v>29.996000000000002</v>
      </c>
      <c r="K68" s="103"/>
      <c r="L68" s="103"/>
      <c r="M68" s="96">
        <f>AVERAGE(M63:M67)</f>
        <v>30.161999999999999</v>
      </c>
      <c r="N68" s="103"/>
      <c r="O68" s="103"/>
      <c r="P68" s="98">
        <f t="shared" ref="P68:Q68" si="109">AVERAGE(P63:P67)</f>
        <v>30.124000000000002</v>
      </c>
      <c r="Q68" s="102">
        <f t="shared" si="109"/>
        <v>30.143000000000001</v>
      </c>
      <c r="R68" s="91"/>
      <c r="S68" s="101">
        <f>AVERAGE(Q68,J68)</f>
        <v>30.069500000000001</v>
      </c>
      <c r="T68" s="2" t="s">
        <v>16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>
      <c r="A69" s="90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>
      <c r="A71" s="104" t="s">
        <v>2</v>
      </c>
      <c r="B71" s="84"/>
      <c r="C71" s="84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4"/>
      <c r="S71" s="84"/>
      <c r="T71" s="84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>
      <c r="A72" s="104" t="s">
        <v>26</v>
      </c>
      <c r="B72" s="84"/>
      <c r="C72" s="86" t="s">
        <v>3</v>
      </c>
      <c r="D72" s="3" t="s">
        <v>4</v>
      </c>
      <c r="E72" s="87"/>
      <c r="F72" s="87"/>
      <c r="G72" s="87"/>
      <c r="H72" s="87"/>
      <c r="I72" s="87"/>
      <c r="J72" s="88"/>
      <c r="K72" s="89" t="s">
        <v>5</v>
      </c>
      <c r="L72" s="87"/>
      <c r="M72" s="87"/>
      <c r="N72" s="87"/>
      <c r="O72" s="87"/>
      <c r="P72" s="87"/>
      <c r="Q72" s="88"/>
      <c r="R72" s="84"/>
      <c r="S72" s="84"/>
      <c r="T72" s="84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>
      <c r="A73" s="105"/>
      <c r="B73" s="84"/>
      <c r="C73" s="91" t="s">
        <v>7</v>
      </c>
      <c r="D73" s="3" t="s">
        <v>8</v>
      </c>
      <c r="E73" s="92">
        <v>44564</v>
      </c>
      <c r="F73" s="3" t="s">
        <v>9</v>
      </c>
      <c r="G73" s="3" t="s">
        <v>10</v>
      </c>
      <c r="H73" s="92">
        <v>44596</v>
      </c>
      <c r="I73" s="3" t="s">
        <v>11</v>
      </c>
      <c r="J73" s="93" t="s">
        <v>12</v>
      </c>
      <c r="K73" s="92">
        <v>44564</v>
      </c>
      <c r="L73" s="92">
        <v>44564</v>
      </c>
      <c r="M73" s="3" t="s">
        <v>9</v>
      </c>
      <c r="N73" s="92">
        <v>44596</v>
      </c>
      <c r="O73" s="92">
        <v>44596</v>
      </c>
      <c r="P73" s="3" t="s">
        <v>11</v>
      </c>
      <c r="Q73" s="93" t="s">
        <v>13</v>
      </c>
      <c r="R73" s="84"/>
      <c r="S73" s="84"/>
      <c r="T73" s="84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>
      <c r="A74" s="105"/>
      <c r="B74" s="84"/>
      <c r="C74" s="94">
        <v>1</v>
      </c>
      <c r="D74" s="95">
        <v>30</v>
      </c>
      <c r="E74" s="95">
        <v>30</v>
      </c>
      <c r="F74" s="96">
        <f t="shared" ref="F74:F78" si="110">(D74+E74)/2</f>
        <v>30</v>
      </c>
      <c r="G74" s="95">
        <v>29.95</v>
      </c>
      <c r="H74" s="95">
        <v>29.95</v>
      </c>
      <c r="I74" s="96">
        <f t="shared" ref="I74:I78" si="111">(G74+H74)/2</f>
        <v>29.95</v>
      </c>
      <c r="J74" s="97">
        <f t="shared" ref="J74:J78" si="112">AVERAGE(I74,F74)</f>
        <v>29.975000000000001</v>
      </c>
      <c r="K74" s="95">
        <v>30.36</v>
      </c>
      <c r="L74" s="95">
        <v>30.28</v>
      </c>
      <c r="M74" s="96">
        <f t="shared" ref="M74:M78" si="113">AVERAGE(K74:L74)</f>
        <v>30.32</v>
      </c>
      <c r="N74" s="95">
        <v>30.14</v>
      </c>
      <c r="O74" s="95">
        <v>30.23</v>
      </c>
      <c r="P74" s="96">
        <f t="shared" ref="P74:P78" si="114">AVERAGE(N74:O74)</f>
        <v>30.185000000000002</v>
      </c>
      <c r="Q74" s="98">
        <f t="shared" ref="Q74:Q78" si="115">AVERAGE(P74,M74)</f>
        <v>30.252500000000001</v>
      </c>
      <c r="R74" s="84"/>
      <c r="S74" s="84"/>
      <c r="T74" s="84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>
      <c r="A75" s="105"/>
      <c r="B75" s="84"/>
      <c r="C75" s="94">
        <v>2</v>
      </c>
      <c r="D75" s="95">
        <v>29.95</v>
      </c>
      <c r="E75" s="95">
        <v>29.97</v>
      </c>
      <c r="F75" s="96">
        <f t="shared" si="110"/>
        <v>29.96</v>
      </c>
      <c r="G75" s="95">
        <v>29.96</v>
      </c>
      <c r="H75" s="95">
        <v>29.87</v>
      </c>
      <c r="I75" s="96">
        <f t="shared" si="111"/>
        <v>29.914999999999999</v>
      </c>
      <c r="J75" s="97">
        <f t="shared" si="112"/>
        <v>29.9375</v>
      </c>
      <c r="K75" s="95">
        <v>30.34</v>
      </c>
      <c r="L75" s="95">
        <v>30.26</v>
      </c>
      <c r="M75" s="96">
        <f t="shared" si="113"/>
        <v>30.3</v>
      </c>
      <c r="N75" s="95">
        <v>30.15</v>
      </c>
      <c r="O75" s="95">
        <v>30.21</v>
      </c>
      <c r="P75" s="96">
        <f t="shared" si="114"/>
        <v>30.18</v>
      </c>
      <c r="Q75" s="98">
        <f t="shared" si="115"/>
        <v>30.240000000000002</v>
      </c>
      <c r="R75" s="84"/>
      <c r="S75" s="84"/>
      <c r="T75" s="84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>
      <c r="A76" s="105"/>
      <c r="B76" s="84"/>
      <c r="C76" s="94">
        <v>3</v>
      </c>
      <c r="D76" s="95">
        <v>29.97</v>
      </c>
      <c r="E76" s="95">
        <v>29.96</v>
      </c>
      <c r="F76" s="96">
        <f t="shared" si="110"/>
        <v>29.965</v>
      </c>
      <c r="G76" s="95">
        <v>29.92</v>
      </c>
      <c r="H76" s="95">
        <v>29.92</v>
      </c>
      <c r="I76" s="96">
        <f t="shared" si="111"/>
        <v>29.92</v>
      </c>
      <c r="J76" s="97">
        <f t="shared" si="112"/>
        <v>29.942500000000003</v>
      </c>
      <c r="K76" s="95">
        <v>30.33</v>
      </c>
      <c r="L76" s="95">
        <v>30.27</v>
      </c>
      <c r="M76" s="96">
        <f t="shared" si="113"/>
        <v>30.299999999999997</v>
      </c>
      <c r="N76" s="95">
        <v>30.15</v>
      </c>
      <c r="O76" s="95">
        <v>30.19</v>
      </c>
      <c r="P76" s="96">
        <f t="shared" si="114"/>
        <v>30.17</v>
      </c>
      <c r="Q76" s="98">
        <f t="shared" si="115"/>
        <v>30.234999999999999</v>
      </c>
      <c r="R76" s="84"/>
      <c r="S76" s="2" t="s">
        <v>14</v>
      </c>
      <c r="T76" s="95">
        <f>AVERAGE(F79,M79)</f>
        <v>30.1435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>
      <c r="A77" s="105"/>
      <c r="B77" s="84"/>
      <c r="C77" s="94">
        <v>4</v>
      </c>
      <c r="D77" s="95">
        <v>29.99</v>
      </c>
      <c r="E77" s="95">
        <v>29.98</v>
      </c>
      <c r="F77" s="96">
        <f t="shared" si="110"/>
        <v>29.984999999999999</v>
      </c>
      <c r="G77" s="95">
        <v>29.96</v>
      </c>
      <c r="H77" s="95">
        <v>29.96</v>
      </c>
      <c r="I77" s="96">
        <f t="shared" si="111"/>
        <v>29.96</v>
      </c>
      <c r="J77" s="97">
        <f t="shared" si="112"/>
        <v>29.9725</v>
      </c>
      <c r="K77" s="95">
        <v>30.35</v>
      </c>
      <c r="L77" s="95">
        <v>30.27</v>
      </c>
      <c r="M77" s="96">
        <f t="shared" si="113"/>
        <v>30.310000000000002</v>
      </c>
      <c r="N77" s="95">
        <v>30.14</v>
      </c>
      <c r="O77" s="95">
        <v>30.22</v>
      </c>
      <c r="P77" s="96">
        <f t="shared" si="114"/>
        <v>30.18</v>
      </c>
      <c r="Q77" s="98">
        <f t="shared" si="115"/>
        <v>30.245000000000001</v>
      </c>
      <c r="R77" s="84"/>
      <c r="S77" s="2" t="s">
        <v>15</v>
      </c>
      <c r="T77" s="95">
        <f>AVERAGE(I79,P79)</f>
        <v>30.058500000000002</v>
      </c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>
      <c r="A78" s="105"/>
      <c r="B78" s="84"/>
      <c r="C78" s="94">
        <v>5</v>
      </c>
      <c r="D78" s="99">
        <v>29.97</v>
      </c>
      <c r="E78" s="99">
        <v>29.98</v>
      </c>
      <c r="F78" s="100">
        <f t="shared" si="110"/>
        <v>29.975000000000001</v>
      </c>
      <c r="G78" s="99">
        <v>29.95</v>
      </c>
      <c r="H78" s="99">
        <v>29.94</v>
      </c>
      <c r="I78" s="100">
        <f t="shared" si="111"/>
        <v>29.945</v>
      </c>
      <c r="J78" s="101">
        <f t="shared" si="112"/>
        <v>29.96</v>
      </c>
      <c r="K78" s="99">
        <v>30.35</v>
      </c>
      <c r="L78" s="99">
        <v>30.29</v>
      </c>
      <c r="M78" s="100">
        <f t="shared" si="113"/>
        <v>30.32</v>
      </c>
      <c r="N78" s="99">
        <v>30.15</v>
      </c>
      <c r="O78" s="99">
        <v>30.21</v>
      </c>
      <c r="P78" s="100">
        <f t="shared" si="114"/>
        <v>30.18</v>
      </c>
      <c r="Q78" s="102">
        <f t="shared" si="115"/>
        <v>30.25</v>
      </c>
      <c r="R78" s="84"/>
      <c r="S78" s="85"/>
      <c r="T78" s="84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>
      <c r="A79" s="105"/>
      <c r="B79" s="84"/>
      <c r="C79" s="84"/>
      <c r="D79" s="103"/>
      <c r="E79" s="84"/>
      <c r="F79" s="95">
        <f>AVERAGE(F74:F78)</f>
        <v>29.976999999999997</v>
      </c>
      <c r="G79" s="103"/>
      <c r="H79" s="103"/>
      <c r="I79" s="97">
        <f t="shared" ref="I79:J79" si="116">AVERAGE(I74:I78)</f>
        <v>29.937999999999999</v>
      </c>
      <c r="J79" s="101">
        <f t="shared" si="116"/>
        <v>29.9575</v>
      </c>
      <c r="K79" s="103"/>
      <c r="L79" s="103"/>
      <c r="M79" s="96">
        <f>AVERAGE(M74:M78)</f>
        <v>30.310000000000002</v>
      </c>
      <c r="N79" s="103"/>
      <c r="O79" s="103"/>
      <c r="P79" s="98">
        <f t="shared" ref="P79:Q79" si="117">AVERAGE(P74:P78)</f>
        <v>30.179000000000002</v>
      </c>
      <c r="Q79" s="102">
        <f t="shared" si="117"/>
        <v>30.244500000000006</v>
      </c>
      <c r="R79" s="91"/>
      <c r="S79" s="101">
        <f>AVERAGE(Q79,J79)</f>
        <v>30.101000000000003</v>
      </c>
      <c r="T79" s="2" t="s">
        <v>16</v>
      </c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>
      <c r="A80" s="10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>
      <c r="A143" s="106" t="s">
        <v>27</v>
      </c>
      <c r="B143" s="107" t="s">
        <v>28</v>
      </c>
      <c r="C143" s="108"/>
      <c r="D143" s="108"/>
      <c r="E143" s="108"/>
      <c r="F143" s="108"/>
      <c r="G143" s="108"/>
      <c r="H143" s="108"/>
      <c r="I143" s="109"/>
      <c r="J143" s="108"/>
      <c r="K143" s="108"/>
      <c r="L143" s="109"/>
      <c r="M143" s="109"/>
      <c r="N143" s="109"/>
      <c r="O143" s="110" t="s">
        <v>29</v>
      </c>
      <c r="P143" s="111"/>
      <c r="Q143" s="111"/>
      <c r="R143" s="111"/>
      <c r="S143" s="111"/>
      <c r="T143" s="111"/>
      <c r="U143" s="111"/>
      <c r="V143" s="112"/>
      <c r="W143" s="112"/>
      <c r="X143" s="112"/>
      <c r="Y143" s="84"/>
      <c r="Z143" s="2"/>
      <c r="AA143" s="106"/>
      <c r="AB143" s="109"/>
      <c r="AC143" s="109"/>
      <c r="AD143" s="109"/>
      <c r="AE143" s="109"/>
      <c r="AF143" s="109"/>
      <c r="AG143" s="109"/>
      <c r="AH143" s="109"/>
      <c r="AI143" s="2"/>
      <c r="AJ143" s="2"/>
      <c r="AK143" s="2"/>
      <c r="AL143" s="2"/>
      <c r="AM143" s="2"/>
      <c r="AN143" s="2"/>
      <c r="AO143" s="2"/>
    </row>
    <row r="144" spans="1:41">
      <c r="A144" s="6" t="s">
        <v>2</v>
      </c>
      <c r="B144" s="5"/>
      <c r="C144" s="7" t="s">
        <v>3</v>
      </c>
      <c r="D144" s="8" t="s">
        <v>4</v>
      </c>
      <c r="E144" s="9"/>
      <c r="F144" s="9"/>
      <c r="G144" s="113"/>
      <c r="H144" s="9" t="s">
        <v>5</v>
      </c>
      <c r="I144" s="10"/>
      <c r="J144" s="11"/>
      <c r="L144" s="114" t="s">
        <v>30</v>
      </c>
      <c r="M144" s="115" t="s">
        <v>31</v>
      </c>
      <c r="N144" s="2"/>
      <c r="O144" s="116" t="s">
        <v>4</v>
      </c>
      <c r="P144" s="87"/>
      <c r="Q144" s="87"/>
      <c r="R144" s="117"/>
      <c r="S144" s="3" t="s">
        <v>5</v>
      </c>
      <c r="T144" s="87"/>
      <c r="U144" s="88"/>
      <c r="V144" s="84"/>
      <c r="W144" s="114" t="s">
        <v>30</v>
      </c>
      <c r="X144" s="115" t="s">
        <v>31</v>
      </c>
      <c r="Y144" s="84"/>
      <c r="Z144" s="2"/>
      <c r="AA144" s="31"/>
      <c r="AB144" s="2"/>
      <c r="AC144" s="31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>
      <c r="A145" s="14" t="s">
        <v>6</v>
      </c>
      <c r="B145" s="5"/>
      <c r="C145" s="5" t="s">
        <v>7</v>
      </c>
      <c r="D145" s="15" t="s">
        <v>32</v>
      </c>
      <c r="E145" s="17" t="s">
        <v>33</v>
      </c>
      <c r="F145" s="17" t="s">
        <v>20</v>
      </c>
      <c r="G145" s="118"/>
      <c r="H145" s="17" t="s">
        <v>34</v>
      </c>
      <c r="I145" s="18" t="s">
        <v>35</v>
      </c>
      <c r="J145" s="19" t="s">
        <v>13</v>
      </c>
      <c r="L145" s="2"/>
      <c r="M145" s="119" t="s">
        <v>36</v>
      </c>
      <c r="N145" s="31"/>
      <c r="O145" s="116" t="s">
        <v>32</v>
      </c>
      <c r="P145" s="3" t="s">
        <v>33</v>
      </c>
      <c r="Q145" s="3" t="s">
        <v>20</v>
      </c>
      <c r="R145" s="117"/>
      <c r="S145" s="3" t="s">
        <v>34</v>
      </c>
      <c r="T145" s="3" t="s">
        <v>35</v>
      </c>
      <c r="U145" s="93" t="s">
        <v>13</v>
      </c>
      <c r="V145" s="84"/>
      <c r="W145" s="84"/>
      <c r="X145" s="119" t="s">
        <v>36</v>
      </c>
      <c r="Y145" s="84"/>
      <c r="Z145" s="2"/>
      <c r="AB145" s="31"/>
      <c r="AC145" s="31"/>
      <c r="AD145" s="31"/>
      <c r="AE145" s="31"/>
      <c r="AF145" s="31"/>
      <c r="AG145" s="31"/>
      <c r="AH145" s="31"/>
      <c r="AI145" s="2"/>
      <c r="AJ145" s="2"/>
      <c r="AK145" s="2"/>
      <c r="AL145" s="2"/>
      <c r="AM145" s="2"/>
      <c r="AN145" s="2"/>
      <c r="AO145" s="2"/>
    </row>
    <row r="146" spans="1:41">
      <c r="A146" s="24"/>
      <c r="B146" s="5"/>
      <c r="C146" s="5">
        <v>1</v>
      </c>
      <c r="D146" s="25">
        <v>29.8858</v>
      </c>
      <c r="E146" s="26">
        <v>29.97251</v>
      </c>
      <c r="F146" s="26">
        <f t="shared" ref="F146:F150" si="118">(D146+E146)/2</f>
        <v>29.929155000000002</v>
      </c>
      <c r="G146" s="120"/>
      <c r="H146" s="26">
        <v>30.080500000000001</v>
      </c>
      <c r="I146" s="26">
        <v>30.031600000000001</v>
      </c>
      <c r="J146" s="75">
        <f t="shared" ref="J146:J150" si="119">(H146+I146)/2</f>
        <v>30.056049999999999</v>
      </c>
      <c r="L146" s="121"/>
      <c r="M146" s="121"/>
      <c r="N146" s="122"/>
      <c r="O146" s="123">
        <v>29.974260000000001</v>
      </c>
      <c r="P146" s="95">
        <v>29.916979999999999</v>
      </c>
      <c r="Q146" s="95">
        <f t="shared" ref="Q146:Q150" si="120">(O146+P146)/2</f>
        <v>29.945619999999998</v>
      </c>
      <c r="R146" s="124"/>
      <c r="S146" s="125">
        <v>30.108599999999999</v>
      </c>
      <c r="T146" s="125">
        <v>30.040700000000001</v>
      </c>
      <c r="U146" s="97">
        <f t="shared" ref="U146:U150" si="121">(S146+T146)/2</f>
        <v>30.074649999999998</v>
      </c>
      <c r="V146" s="103"/>
      <c r="W146" s="84"/>
      <c r="X146" s="84"/>
      <c r="Y146" s="84"/>
      <c r="Z146" s="2"/>
      <c r="AA146" s="31"/>
      <c r="AB146" s="31"/>
      <c r="AC146" s="126"/>
      <c r="AD146" s="127"/>
      <c r="AE146" s="127"/>
      <c r="AF146" s="128"/>
      <c r="AG146" s="31"/>
      <c r="AH146" s="31"/>
      <c r="AI146" s="2"/>
      <c r="AJ146" s="2"/>
      <c r="AK146" s="2"/>
      <c r="AL146" s="2"/>
      <c r="AM146" s="2"/>
      <c r="AN146" s="2"/>
      <c r="AO146" s="2"/>
    </row>
    <row r="147" spans="1:41">
      <c r="A147" s="32"/>
      <c r="B147" s="5"/>
      <c r="C147" s="5">
        <v>2</v>
      </c>
      <c r="D147" s="25">
        <v>29.940809999999999</v>
      </c>
      <c r="E147" s="26">
        <v>29.900289999999998</v>
      </c>
      <c r="F147" s="26">
        <f t="shared" si="118"/>
        <v>29.920549999999999</v>
      </c>
      <c r="G147" s="120"/>
      <c r="H147" s="26">
        <v>30.255600000000001</v>
      </c>
      <c r="I147" s="26">
        <v>30.195799999999998</v>
      </c>
      <c r="J147" s="75">
        <f t="shared" si="119"/>
        <v>30.2257</v>
      </c>
      <c r="L147" s="121"/>
      <c r="M147" s="121"/>
      <c r="N147" s="122"/>
      <c r="O147" s="123">
        <v>29.964259999999999</v>
      </c>
      <c r="P147" s="95">
        <v>29.89959</v>
      </c>
      <c r="Q147" s="95">
        <f t="shared" si="120"/>
        <v>29.931925</v>
      </c>
      <c r="R147" s="124"/>
      <c r="S147" s="95">
        <v>30.082100000000001</v>
      </c>
      <c r="T147" s="95">
        <v>30.023299999999999</v>
      </c>
      <c r="U147" s="97">
        <f t="shared" si="121"/>
        <v>30.052700000000002</v>
      </c>
      <c r="V147" s="103"/>
      <c r="W147" s="84"/>
      <c r="X147" s="84"/>
      <c r="Y147" s="84"/>
      <c r="Z147" s="2"/>
      <c r="AA147" s="31"/>
      <c r="AB147" s="31"/>
      <c r="AC147" s="126"/>
      <c r="AD147" s="127"/>
      <c r="AE147" s="127"/>
      <c r="AF147" s="128"/>
      <c r="AG147" s="31"/>
      <c r="AH147" s="31"/>
      <c r="AI147" s="2"/>
      <c r="AJ147" s="2"/>
      <c r="AK147" s="2"/>
      <c r="AL147" s="2"/>
      <c r="AM147" s="2"/>
      <c r="AN147" s="2"/>
      <c r="AO147" s="2"/>
    </row>
    <row r="148" spans="1:41">
      <c r="A148" s="6"/>
      <c r="B148" s="5"/>
      <c r="C148" s="5">
        <v>3</v>
      </c>
      <c r="D148" s="25">
        <v>29.902010000000001</v>
      </c>
      <c r="E148" s="26">
        <v>29.976330000000001</v>
      </c>
      <c r="F148" s="26">
        <f t="shared" si="118"/>
        <v>29.939170000000001</v>
      </c>
      <c r="G148" s="120"/>
      <c r="H148" s="26">
        <v>30.244199999999999</v>
      </c>
      <c r="I148" s="26">
        <v>30.170999999999999</v>
      </c>
      <c r="J148" s="75">
        <f t="shared" si="119"/>
        <v>30.207599999999999</v>
      </c>
      <c r="L148" s="121"/>
      <c r="M148" s="121"/>
      <c r="N148" s="122"/>
      <c r="O148" s="123">
        <v>30.00179</v>
      </c>
      <c r="P148" s="95">
        <v>29.93385</v>
      </c>
      <c r="Q148" s="95">
        <f t="shared" si="120"/>
        <v>29.96782</v>
      </c>
      <c r="R148" s="124"/>
      <c r="S148" s="95">
        <v>30.117599999999999</v>
      </c>
      <c r="T148" s="95">
        <v>30.046500000000002</v>
      </c>
      <c r="U148" s="97">
        <f t="shared" si="121"/>
        <v>30.082050000000002</v>
      </c>
      <c r="V148" s="103"/>
      <c r="W148" s="84"/>
      <c r="X148" s="84"/>
      <c r="Y148" s="84"/>
      <c r="Z148" s="2"/>
      <c r="AA148" s="31"/>
      <c r="AB148" s="31"/>
      <c r="AC148" s="126"/>
      <c r="AD148" s="127"/>
      <c r="AE148" s="127"/>
      <c r="AF148" s="128"/>
      <c r="AG148" s="31"/>
      <c r="AH148" s="31"/>
      <c r="AI148" s="2"/>
      <c r="AJ148" s="2"/>
      <c r="AK148" s="2"/>
      <c r="AL148" s="2"/>
      <c r="AM148" s="2"/>
      <c r="AN148" s="2"/>
      <c r="AO148" s="2"/>
    </row>
    <row r="149" spans="1:41">
      <c r="A149" s="32"/>
      <c r="B149" s="5"/>
      <c r="C149" s="5">
        <v>4</v>
      </c>
      <c r="D149" s="25">
        <v>29.953320000000001</v>
      </c>
      <c r="E149" s="26">
        <v>29.908470000000001</v>
      </c>
      <c r="F149" s="26">
        <f t="shared" si="118"/>
        <v>29.930895</v>
      </c>
      <c r="G149" s="120"/>
      <c r="H149" s="26">
        <v>30.126899999999999</v>
      </c>
      <c r="I149" s="26">
        <v>30.079599999999999</v>
      </c>
      <c r="J149" s="75">
        <f t="shared" si="119"/>
        <v>30.103249999999999</v>
      </c>
      <c r="L149" s="2" t="s">
        <v>14</v>
      </c>
      <c r="M149" s="33">
        <f>AVERAGE(H151,D151)</f>
        <v>30.047015999999999</v>
      </c>
      <c r="N149" s="122"/>
      <c r="O149" s="123">
        <v>29.966280000000001</v>
      </c>
      <c r="P149" s="95">
        <v>29.900230000000001</v>
      </c>
      <c r="Q149" s="95">
        <f t="shared" si="120"/>
        <v>29.933255000000003</v>
      </c>
      <c r="R149" s="124"/>
      <c r="S149" s="95">
        <v>30.0823</v>
      </c>
      <c r="T149" s="95">
        <v>30.0352</v>
      </c>
      <c r="U149" s="97">
        <f t="shared" si="121"/>
        <v>30.05875</v>
      </c>
      <c r="V149" s="103"/>
      <c r="W149" s="2" t="s">
        <v>14</v>
      </c>
      <c r="X149" s="95">
        <f>AVERAGE(S151,O151)</f>
        <v>30.038688999999998</v>
      </c>
      <c r="Y149" s="84"/>
      <c r="Z149" s="2"/>
      <c r="AA149" s="31"/>
      <c r="AB149" s="31"/>
      <c r="AC149" s="126"/>
      <c r="AD149" s="127"/>
      <c r="AE149" s="127"/>
      <c r="AF149" s="128"/>
      <c r="AG149" s="31"/>
      <c r="AH149" s="31"/>
      <c r="AI149" s="2"/>
      <c r="AJ149" s="2"/>
      <c r="AK149" s="2"/>
      <c r="AL149" s="2"/>
      <c r="AM149" s="2"/>
      <c r="AN149" s="2"/>
      <c r="AO149" s="2"/>
    </row>
    <row r="150" spans="1:41">
      <c r="A150" s="32"/>
      <c r="B150" s="5"/>
      <c r="C150" s="5">
        <v>5</v>
      </c>
      <c r="D150" s="36">
        <v>29.980720000000002</v>
      </c>
      <c r="E150" s="37">
        <v>29.897739999999999</v>
      </c>
      <c r="F150" s="37">
        <f t="shared" si="118"/>
        <v>29.939230000000002</v>
      </c>
      <c r="G150" s="129"/>
      <c r="H150" s="37">
        <v>30.100300000000001</v>
      </c>
      <c r="I150" s="37">
        <v>30.028500000000001</v>
      </c>
      <c r="J150" s="75">
        <f t="shared" si="119"/>
        <v>30.064399999999999</v>
      </c>
      <c r="L150" s="2" t="s">
        <v>15</v>
      </c>
      <c r="M150" s="33">
        <f>AVERAGE(I151,E151)</f>
        <v>30.016184000000003</v>
      </c>
      <c r="N150" s="122"/>
      <c r="O150" s="130">
        <v>29.9894</v>
      </c>
      <c r="P150" s="99">
        <v>29.93037</v>
      </c>
      <c r="Q150" s="99">
        <f t="shared" si="120"/>
        <v>29.959885</v>
      </c>
      <c r="R150" s="131"/>
      <c r="S150" s="99">
        <v>30.100300000000001</v>
      </c>
      <c r="T150" s="99">
        <v>30.028500000000001</v>
      </c>
      <c r="U150" s="101">
        <f t="shared" si="121"/>
        <v>30.064399999999999</v>
      </c>
      <c r="V150" s="103"/>
      <c r="W150" s="2" t="s">
        <v>15</v>
      </c>
      <c r="X150" s="99">
        <f>AVERAGE(T151,P151)</f>
        <v>29.975522000000002</v>
      </c>
      <c r="Y150" s="84"/>
      <c r="Z150" s="2"/>
      <c r="AA150" s="31"/>
      <c r="AB150" s="31"/>
      <c r="AC150" s="126"/>
      <c r="AD150" s="127"/>
      <c r="AE150" s="127"/>
      <c r="AF150" s="128"/>
      <c r="AG150" s="31"/>
      <c r="AH150" s="31"/>
      <c r="AI150" s="2"/>
      <c r="AJ150" s="2"/>
      <c r="AK150" s="2"/>
      <c r="AL150" s="2"/>
      <c r="AM150" s="2"/>
      <c r="AN150" s="2"/>
      <c r="AO150" s="2"/>
    </row>
    <row r="151" spans="1:41">
      <c r="A151" s="32"/>
      <c r="B151" s="5"/>
      <c r="C151" s="5"/>
      <c r="D151" s="26">
        <f t="shared" ref="D151:F151" si="122">AVERAGE(D146:D150)</f>
        <v>29.932532000000002</v>
      </c>
      <c r="E151" s="26">
        <f t="shared" si="122"/>
        <v>29.931068</v>
      </c>
      <c r="F151" s="42">
        <f t="shared" si="122"/>
        <v>29.931800000000003</v>
      </c>
      <c r="G151" s="26"/>
      <c r="H151" s="26">
        <f t="shared" ref="H151:J151" si="123">AVERAGE(H146:H150)</f>
        <v>30.1615</v>
      </c>
      <c r="I151" s="26">
        <f t="shared" si="123"/>
        <v>30.101300000000002</v>
      </c>
      <c r="J151" s="42">
        <f t="shared" si="123"/>
        <v>30.131400000000003</v>
      </c>
      <c r="L151" s="2" t="s">
        <v>37</v>
      </c>
      <c r="M151" s="44">
        <f>AVERAGE(J151,F151)</f>
        <v>30.031600000000005</v>
      </c>
      <c r="N151" s="122"/>
      <c r="O151" s="95">
        <f t="shared" ref="O151:Q151" si="124">AVERAGE(O146:O150)</f>
        <v>29.979197999999997</v>
      </c>
      <c r="P151" s="97">
        <f t="shared" si="124"/>
        <v>29.916204</v>
      </c>
      <c r="Q151" s="101">
        <f t="shared" si="124"/>
        <v>29.947701000000002</v>
      </c>
      <c r="R151" s="103"/>
      <c r="S151" s="95">
        <f t="shared" ref="S151:U151" si="125">AVERAGE(S146:S150)</f>
        <v>30.098180000000003</v>
      </c>
      <c r="T151" s="97">
        <f t="shared" si="125"/>
        <v>30.034840000000003</v>
      </c>
      <c r="U151" s="101">
        <f t="shared" si="125"/>
        <v>30.066510000000001</v>
      </c>
      <c r="V151" s="103"/>
      <c r="W151" s="70" t="s">
        <v>37</v>
      </c>
      <c r="X151" s="101">
        <f>AVERAGE(U151,Q151)</f>
        <v>30.007105500000002</v>
      </c>
      <c r="Y151" s="84"/>
      <c r="Z151" s="2"/>
      <c r="AA151" s="31"/>
      <c r="AB151" s="31"/>
      <c r="AC151" s="126"/>
      <c r="AD151" s="128"/>
      <c r="AE151" s="128"/>
      <c r="AF151" s="132"/>
      <c r="AG151" s="31"/>
      <c r="AH151" s="31"/>
      <c r="AI151" s="2"/>
      <c r="AJ151" s="2"/>
      <c r="AK151" s="2"/>
      <c r="AL151" s="2"/>
      <c r="AM151" s="2"/>
      <c r="AN151" s="2"/>
      <c r="AO151" s="2"/>
    </row>
    <row r="152" spans="1:41">
      <c r="A152" s="32"/>
      <c r="B152" s="5"/>
      <c r="C152" s="5"/>
      <c r="D152" s="26"/>
      <c r="E152" s="2"/>
      <c r="F152" s="26"/>
      <c r="G152" s="26"/>
      <c r="H152" s="26"/>
      <c r="I152" s="26"/>
      <c r="J152" s="26"/>
      <c r="L152" s="2"/>
      <c r="M152" s="2"/>
      <c r="N152" s="31"/>
      <c r="O152" s="133"/>
      <c r="P152" s="133"/>
      <c r="Q152" s="133"/>
      <c r="R152" s="133"/>
      <c r="S152" s="133"/>
      <c r="T152" s="133"/>
      <c r="U152" s="133"/>
      <c r="V152" s="84"/>
      <c r="W152" s="84"/>
      <c r="X152" s="84"/>
      <c r="Y152" s="84"/>
      <c r="Z152" s="2"/>
      <c r="AA152" s="31"/>
      <c r="AB152" s="31"/>
      <c r="AC152" s="126"/>
      <c r="AD152" s="128"/>
      <c r="AE152" s="128"/>
      <c r="AF152" s="128"/>
      <c r="AG152" s="31"/>
      <c r="AH152" s="31"/>
      <c r="AI152" s="2"/>
      <c r="AJ152" s="2"/>
      <c r="AK152" s="2"/>
      <c r="AL152" s="2"/>
      <c r="AM152" s="2"/>
      <c r="AN152" s="2"/>
      <c r="AO152" s="2"/>
    </row>
    <row r="153" spans="1:41">
      <c r="A153" s="32"/>
      <c r="B153" s="5"/>
      <c r="C153" s="7" t="s">
        <v>17</v>
      </c>
      <c r="D153" s="45" t="s">
        <v>4</v>
      </c>
      <c r="E153" s="46"/>
      <c r="F153" s="47"/>
      <c r="G153" s="134"/>
      <c r="H153" s="47" t="s">
        <v>5</v>
      </c>
      <c r="I153" s="47"/>
      <c r="J153" s="48"/>
      <c r="L153" s="135"/>
      <c r="M153" s="2"/>
      <c r="N153" s="126"/>
      <c r="O153" s="136" t="s">
        <v>4</v>
      </c>
      <c r="P153" s="137"/>
      <c r="Q153" s="137"/>
      <c r="R153" s="138"/>
      <c r="S153" s="89" t="s">
        <v>5</v>
      </c>
      <c r="T153" s="137"/>
      <c r="U153" s="139"/>
      <c r="V153" s="84"/>
      <c r="W153" s="84"/>
      <c r="X153" s="2"/>
      <c r="Y153" s="84"/>
      <c r="Z153" s="2"/>
      <c r="AA153" s="31"/>
      <c r="AB153" s="31"/>
      <c r="AC153" s="126"/>
      <c r="AD153" s="127"/>
      <c r="AE153" s="127"/>
      <c r="AF153" s="128"/>
      <c r="AG153" s="31"/>
      <c r="AH153" s="31"/>
      <c r="AI153" s="2"/>
      <c r="AJ153" s="2"/>
      <c r="AK153" s="2"/>
      <c r="AL153" s="2"/>
      <c r="AM153" s="2"/>
      <c r="AN153" s="2"/>
      <c r="AO153" s="2"/>
    </row>
    <row r="154" spans="1:41">
      <c r="A154" s="32"/>
      <c r="B154" s="5"/>
      <c r="C154" s="5" t="s">
        <v>7</v>
      </c>
      <c r="D154" s="49" t="s">
        <v>32</v>
      </c>
      <c r="E154" s="21" t="s">
        <v>33</v>
      </c>
      <c r="F154" s="22" t="s">
        <v>20</v>
      </c>
      <c r="G154" s="140"/>
      <c r="H154" s="50" t="s">
        <v>34</v>
      </c>
      <c r="I154" s="18" t="s">
        <v>35</v>
      </c>
      <c r="J154" s="23" t="s">
        <v>13</v>
      </c>
      <c r="L154" s="2"/>
      <c r="M154" s="2"/>
      <c r="N154" s="126"/>
      <c r="O154" s="141" t="s">
        <v>32</v>
      </c>
      <c r="P154" s="142" t="s">
        <v>33</v>
      </c>
      <c r="Q154" s="89" t="s">
        <v>20</v>
      </c>
      <c r="R154" s="143"/>
      <c r="S154" s="142" t="s">
        <v>34</v>
      </c>
      <c r="T154" s="3" t="s">
        <v>35</v>
      </c>
      <c r="U154" s="93" t="s">
        <v>13</v>
      </c>
      <c r="V154" s="84"/>
      <c r="W154" s="84"/>
      <c r="X154" s="2"/>
      <c r="Y154" s="84"/>
      <c r="Z154" s="2"/>
      <c r="AA154" s="31"/>
      <c r="AB154" s="31"/>
      <c r="AC154" s="126"/>
      <c r="AD154" s="127"/>
      <c r="AE154" s="127"/>
      <c r="AF154" s="128"/>
      <c r="AG154" s="31"/>
      <c r="AH154" s="31"/>
      <c r="AI154" s="2"/>
      <c r="AJ154" s="2"/>
      <c r="AK154" s="2"/>
      <c r="AL154" s="2"/>
      <c r="AM154" s="2"/>
      <c r="AN154" s="2"/>
      <c r="AO154" s="2"/>
    </row>
    <row r="155" spans="1:41">
      <c r="A155" s="32"/>
      <c r="B155" s="5"/>
      <c r="C155" s="5">
        <v>1</v>
      </c>
      <c r="D155" s="144">
        <f t="shared" ref="D155:E155" si="126">ROUND(D146,1)</f>
        <v>29.9</v>
      </c>
      <c r="E155" s="145">
        <f t="shared" si="126"/>
        <v>30</v>
      </c>
      <c r="F155" s="145">
        <f t="shared" ref="F155:F159" si="127">(D155+E155)/2</f>
        <v>29.95</v>
      </c>
      <c r="G155" s="146"/>
      <c r="H155" s="145">
        <f t="shared" ref="H155:I155" si="128">ROUND(H146,1)</f>
        <v>30.1</v>
      </c>
      <c r="I155" s="145">
        <f t="shared" si="128"/>
        <v>30</v>
      </c>
      <c r="J155" s="147">
        <f t="shared" ref="J155:J159" si="129">(I155+H155)/2</f>
        <v>30.05</v>
      </c>
      <c r="L155" s="121"/>
      <c r="M155" s="121"/>
      <c r="N155" s="126"/>
      <c r="O155" s="148">
        <f t="shared" ref="O155:P155" si="130">ROUND(O146,1)</f>
        <v>30</v>
      </c>
      <c r="P155" s="149">
        <f t="shared" si="130"/>
        <v>29.9</v>
      </c>
      <c r="Q155" s="149">
        <f t="shared" ref="Q155:Q159" si="131">(O155+P155)/2</f>
        <v>29.95</v>
      </c>
      <c r="R155" s="150"/>
      <c r="S155" s="149">
        <f t="shared" ref="S155:T155" si="132">ROUND(S146,1)</f>
        <v>30.1</v>
      </c>
      <c r="T155" s="149">
        <f t="shared" si="132"/>
        <v>30</v>
      </c>
      <c r="U155" s="151">
        <f t="shared" ref="U155:U159" si="133">(T155+S155)/2</f>
        <v>30.05</v>
      </c>
      <c r="V155" s="84"/>
      <c r="W155" s="84"/>
      <c r="X155" s="84"/>
      <c r="Y155" s="84"/>
      <c r="Z155" s="2"/>
      <c r="AA155" s="31"/>
      <c r="AB155" s="31"/>
      <c r="AC155" s="126"/>
      <c r="AD155" s="127"/>
      <c r="AE155" s="127"/>
      <c r="AF155" s="128"/>
      <c r="AG155" s="31"/>
      <c r="AH155" s="31"/>
      <c r="AI155" s="2"/>
      <c r="AJ155" s="2"/>
      <c r="AK155" s="2"/>
      <c r="AL155" s="2"/>
      <c r="AM155" s="2"/>
      <c r="AN155" s="2"/>
      <c r="AO155" s="2"/>
    </row>
    <row r="156" spans="1:41">
      <c r="A156" s="32"/>
      <c r="B156" s="5"/>
      <c r="C156" s="5">
        <v>2</v>
      </c>
      <c r="D156" s="144">
        <f t="shared" ref="D156:E156" si="134">ROUND(D147,1)</f>
        <v>29.9</v>
      </c>
      <c r="E156" s="145">
        <f t="shared" si="134"/>
        <v>29.9</v>
      </c>
      <c r="F156" s="145">
        <f t="shared" si="127"/>
        <v>29.9</v>
      </c>
      <c r="G156" s="146"/>
      <c r="H156" s="145">
        <f t="shared" ref="H156:I156" si="135">ROUND(H147,1)</f>
        <v>30.3</v>
      </c>
      <c r="I156" s="145">
        <f t="shared" si="135"/>
        <v>30.2</v>
      </c>
      <c r="J156" s="147">
        <f t="shared" si="129"/>
        <v>30.25</v>
      </c>
      <c r="K156" s="152"/>
      <c r="L156" s="153"/>
      <c r="M156" s="153"/>
      <c r="N156" s="154"/>
      <c r="O156" s="148">
        <f t="shared" ref="O156:P156" si="136">ROUND(O147,1)</f>
        <v>30</v>
      </c>
      <c r="P156" s="149">
        <f t="shared" si="136"/>
        <v>29.9</v>
      </c>
      <c r="Q156" s="149">
        <f t="shared" si="131"/>
        <v>29.95</v>
      </c>
      <c r="R156" s="150"/>
      <c r="S156" s="149">
        <f t="shared" ref="S156:T156" si="137">ROUND(S147,1)</f>
        <v>30.1</v>
      </c>
      <c r="T156" s="149">
        <f t="shared" si="137"/>
        <v>30</v>
      </c>
      <c r="U156" s="151">
        <f t="shared" si="133"/>
        <v>30.05</v>
      </c>
      <c r="V156" s="84"/>
      <c r="W156" s="84"/>
      <c r="X156" s="84"/>
      <c r="Y156" s="84"/>
      <c r="Z156" s="2"/>
      <c r="AA156" s="31"/>
      <c r="AB156" s="31"/>
      <c r="AC156" s="126"/>
      <c r="AD156" s="127"/>
      <c r="AE156" s="127"/>
      <c r="AF156" s="128"/>
      <c r="AG156" s="31"/>
      <c r="AH156" s="31"/>
      <c r="AI156" s="2"/>
      <c r="AJ156" s="2"/>
      <c r="AK156" s="2"/>
      <c r="AL156" s="2"/>
      <c r="AM156" s="2"/>
      <c r="AN156" s="2"/>
      <c r="AO156" s="2"/>
    </row>
    <row r="157" spans="1:41">
      <c r="A157" s="32"/>
      <c r="B157" s="5"/>
      <c r="C157" s="5">
        <v>3</v>
      </c>
      <c r="D157" s="144">
        <f t="shared" ref="D157:E157" si="138">ROUND(D148,1)</f>
        <v>29.9</v>
      </c>
      <c r="E157" s="145">
        <f t="shared" si="138"/>
        <v>30</v>
      </c>
      <c r="F157" s="145">
        <f t="shared" si="127"/>
        <v>29.95</v>
      </c>
      <c r="G157" s="146"/>
      <c r="H157" s="145">
        <f t="shared" ref="H157:I157" si="139">ROUND(H148,1)</f>
        <v>30.2</v>
      </c>
      <c r="I157" s="145">
        <f t="shared" si="139"/>
        <v>30.2</v>
      </c>
      <c r="J157" s="147">
        <f t="shared" si="129"/>
        <v>30.2</v>
      </c>
      <c r="K157" s="152"/>
      <c r="L157" s="153"/>
      <c r="M157" s="153"/>
      <c r="N157" s="154"/>
      <c r="O157" s="148">
        <f t="shared" ref="O157:P157" si="140">ROUND(O148,1)</f>
        <v>30</v>
      </c>
      <c r="P157" s="149">
        <f t="shared" si="140"/>
        <v>29.9</v>
      </c>
      <c r="Q157" s="149">
        <f t="shared" si="131"/>
        <v>29.95</v>
      </c>
      <c r="R157" s="150"/>
      <c r="S157" s="149">
        <f t="shared" ref="S157:T157" si="141">ROUND(S148,1)</f>
        <v>30.1</v>
      </c>
      <c r="T157" s="149">
        <f t="shared" si="141"/>
        <v>30</v>
      </c>
      <c r="U157" s="151">
        <f t="shared" si="133"/>
        <v>30.05</v>
      </c>
      <c r="V157" s="84"/>
      <c r="W157" s="84"/>
      <c r="X157" s="84"/>
      <c r="Y157" s="84"/>
      <c r="Z157" s="2"/>
      <c r="AA157" s="31"/>
      <c r="AB157" s="31"/>
      <c r="AC157" s="126"/>
      <c r="AD157" s="127"/>
      <c r="AE157" s="127"/>
      <c r="AF157" s="128"/>
      <c r="AG157" s="31"/>
      <c r="AH157" s="31"/>
      <c r="AI157" s="2"/>
      <c r="AJ157" s="2"/>
      <c r="AK157" s="2"/>
      <c r="AL157" s="2"/>
      <c r="AM157" s="2"/>
      <c r="AN157" s="2"/>
      <c r="AO157" s="2"/>
    </row>
    <row r="158" spans="1:41">
      <c r="A158" s="32"/>
      <c r="B158" s="5"/>
      <c r="C158" s="5">
        <v>4</v>
      </c>
      <c r="D158" s="144">
        <f t="shared" ref="D158:E158" si="142">ROUND(D149,1)</f>
        <v>30</v>
      </c>
      <c r="E158" s="145">
        <f t="shared" si="142"/>
        <v>29.9</v>
      </c>
      <c r="F158" s="145">
        <f t="shared" si="127"/>
        <v>29.95</v>
      </c>
      <c r="G158" s="146"/>
      <c r="H158" s="145">
        <f t="shared" ref="H158:I158" si="143">ROUND(H149,1)</f>
        <v>30.1</v>
      </c>
      <c r="I158" s="145">
        <f t="shared" si="143"/>
        <v>30.1</v>
      </c>
      <c r="J158" s="147">
        <f t="shared" si="129"/>
        <v>30.1</v>
      </c>
      <c r="K158" s="152"/>
      <c r="L158" s="34" t="s">
        <v>14</v>
      </c>
      <c r="M158" s="28" t="e">
        <f>AVERAGE(H160,D160)</f>
        <v>#DIV/0!</v>
      </c>
      <c r="N158" s="155"/>
      <c r="O158" s="148">
        <f t="shared" ref="O158:P158" si="144">ROUND(O149,1)</f>
        <v>30</v>
      </c>
      <c r="P158" s="149">
        <f t="shared" si="144"/>
        <v>29.9</v>
      </c>
      <c r="Q158" s="149">
        <f t="shared" si="131"/>
        <v>29.95</v>
      </c>
      <c r="R158" s="150"/>
      <c r="S158" s="149">
        <f t="shared" ref="S158:T158" si="145">ROUND(S149,1)</f>
        <v>30.1</v>
      </c>
      <c r="T158" s="149">
        <f t="shared" si="145"/>
        <v>30</v>
      </c>
      <c r="U158" s="151">
        <f t="shared" si="133"/>
        <v>30.05</v>
      </c>
      <c r="V158" s="84"/>
      <c r="W158" s="34" t="s">
        <v>14</v>
      </c>
      <c r="X158" s="56" t="e">
        <f>AVERAGE(S160,O160)</f>
        <v>#DIV/0!</v>
      </c>
      <c r="Y158" s="84"/>
      <c r="Z158" s="2"/>
      <c r="AA158" s="31"/>
      <c r="AB158" s="31"/>
      <c r="AC158" s="126"/>
      <c r="AD158" s="128"/>
      <c r="AE158" s="128"/>
      <c r="AF158" s="132"/>
      <c r="AG158" s="31"/>
      <c r="AH158" s="31"/>
      <c r="AI158" s="2"/>
      <c r="AJ158" s="2"/>
      <c r="AK158" s="2"/>
      <c r="AL158" s="2"/>
      <c r="AM158" s="2"/>
      <c r="AN158" s="2"/>
      <c r="AO158" s="2"/>
    </row>
    <row r="159" spans="1:41">
      <c r="A159" s="32"/>
      <c r="B159" s="5"/>
      <c r="C159" s="5">
        <v>5</v>
      </c>
      <c r="D159" s="156">
        <f t="shared" ref="D159:E159" si="146">ROUND(D150,1)</f>
        <v>30</v>
      </c>
      <c r="E159" s="157">
        <f t="shared" si="146"/>
        <v>29.9</v>
      </c>
      <c r="F159" s="157">
        <f t="shared" si="127"/>
        <v>29.95</v>
      </c>
      <c r="G159" s="158"/>
      <c r="H159" s="157">
        <f t="shared" ref="H159:I159" si="147">ROUND(H150,1)</f>
        <v>30.1</v>
      </c>
      <c r="I159" s="157">
        <f t="shared" si="147"/>
        <v>30</v>
      </c>
      <c r="J159" s="147">
        <f t="shared" si="129"/>
        <v>30.05</v>
      </c>
      <c r="K159" s="152"/>
      <c r="L159" s="34" t="s">
        <v>15</v>
      </c>
      <c r="M159" s="28" t="e">
        <f>AVERAGE(I160,E160)</f>
        <v>#DIV/0!</v>
      </c>
      <c r="N159" s="34"/>
      <c r="O159" s="159">
        <f t="shared" ref="O159:P159" si="148">ROUND(O150,1)</f>
        <v>30</v>
      </c>
      <c r="P159" s="160">
        <f t="shared" si="148"/>
        <v>29.9</v>
      </c>
      <c r="Q159" s="160">
        <f t="shared" si="131"/>
        <v>29.95</v>
      </c>
      <c r="R159" s="161"/>
      <c r="S159" s="160">
        <f t="shared" ref="S159:T159" si="149">ROUND(S150,1)</f>
        <v>30.1</v>
      </c>
      <c r="T159" s="160">
        <f t="shared" si="149"/>
        <v>30</v>
      </c>
      <c r="U159" s="162">
        <f t="shared" si="133"/>
        <v>30.05</v>
      </c>
      <c r="V159" s="84"/>
      <c r="W159" s="34" t="s">
        <v>15</v>
      </c>
      <c r="X159" s="163" t="e">
        <f>AVERAGE(T160,P160)</f>
        <v>#DIV/0!</v>
      </c>
      <c r="Y159" s="84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>
      <c r="A160" s="32"/>
      <c r="B160" s="5"/>
      <c r="C160" s="5"/>
      <c r="D160" s="28"/>
      <c r="E160" s="28"/>
      <c r="F160" s="145">
        <f>AVERAGE(F155:F159)</f>
        <v>29.939999999999998</v>
      </c>
      <c r="G160" s="28"/>
      <c r="H160" s="28"/>
      <c r="I160" s="28"/>
      <c r="J160" s="164">
        <f>AVERAGE(J155:J159)</f>
        <v>30.130000000000003</v>
      </c>
      <c r="K160" s="152"/>
      <c r="L160" s="34" t="s">
        <v>37</v>
      </c>
      <c r="M160" s="164">
        <f>AVERAGE(J160,F160)</f>
        <v>30.035</v>
      </c>
      <c r="N160" s="34"/>
      <c r="O160" s="103"/>
      <c r="P160" s="103"/>
      <c r="Q160" s="149">
        <f>AVERAGE(Q155:Q159)</f>
        <v>29.95</v>
      </c>
      <c r="R160" s="103"/>
      <c r="S160" s="103"/>
      <c r="T160" s="165"/>
      <c r="U160" s="162">
        <f>AVERAGE(U155:U159)</f>
        <v>30.05</v>
      </c>
      <c r="V160" s="84"/>
      <c r="W160" s="166" t="s">
        <v>37</v>
      </c>
      <c r="X160" s="162">
        <f>AVERAGE(U160,Q160)</f>
        <v>30</v>
      </c>
      <c r="Y160" s="84"/>
      <c r="Z160" s="2"/>
      <c r="AA160" s="31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>
      <c r="A161" s="32"/>
      <c r="B161" s="5"/>
      <c r="C161" s="5"/>
      <c r="D161" s="26"/>
      <c r="E161" s="26"/>
      <c r="F161" s="26"/>
      <c r="G161" s="26"/>
      <c r="H161" s="26"/>
      <c r="I161" s="26"/>
      <c r="J161" s="26"/>
      <c r="L161" s="2"/>
      <c r="M161" s="2"/>
      <c r="N161" s="31"/>
      <c r="O161" s="133"/>
      <c r="P161" s="133"/>
      <c r="Q161" s="133"/>
      <c r="R161" s="133"/>
      <c r="S161" s="133"/>
      <c r="T161" s="133"/>
      <c r="U161" s="133"/>
      <c r="V161" s="84"/>
      <c r="W161" s="84"/>
      <c r="X161" s="84"/>
      <c r="Y161" s="84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>
      <c r="A162" s="65" t="s">
        <v>21</v>
      </c>
      <c r="C162" s="7" t="s">
        <v>3</v>
      </c>
      <c r="D162" s="8" t="s">
        <v>4</v>
      </c>
      <c r="E162" s="9"/>
      <c r="F162" s="9"/>
      <c r="G162" s="113"/>
      <c r="H162" s="9" t="s">
        <v>5</v>
      </c>
      <c r="I162" s="10"/>
      <c r="J162" s="11"/>
      <c r="L162" s="135"/>
      <c r="M162" s="2"/>
      <c r="N162" s="122"/>
      <c r="O162" s="136" t="s">
        <v>4</v>
      </c>
      <c r="P162" s="137"/>
      <c r="Q162" s="137"/>
      <c r="R162" s="117"/>
      <c r="S162" s="3" t="s">
        <v>5</v>
      </c>
      <c r="T162" s="137"/>
      <c r="U162" s="139"/>
      <c r="V162" s="103"/>
      <c r="W162" s="84"/>
      <c r="X162" s="2"/>
      <c r="Y162" s="84"/>
      <c r="Z162" s="2"/>
      <c r="AA162" s="2"/>
      <c r="AB162" s="2"/>
      <c r="AC162" s="57"/>
      <c r="AD162" s="28"/>
      <c r="AE162" s="28"/>
      <c r="AF162" s="33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>
      <c r="A163" s="67"/>
      <c r="C163" s="5" t="s">
        <v>7</v>
      </c>
      <c r="D163" s="15" t="s">
        <v>32</v>
      </c>
      <c r="E163" s="17" t="s">
        <v>33</v>
      </c>
      <c r="F163" s="17" t="s">
        <v>20</v>
      </c>
      <c r="G163" s="118"/>
      <c r="H163" s="17" t="s">
        <v>34</v>
      </c>
      <c r="I163" s="18" t="s">
        <v>35</v>
      </c>
      <c r="J163" s="19" t="s">
        <v>13</v>
      </c>
      <c r="L163" s="2"/>
      <c r="M163" s="2"/>
      <c r="N163" s="122"/>
      <c r="O163" s="136" t="s">
        <v>32</v>
      </c>
      <c r="P163" s="89" t="s">
        <v>33</v>
      </c>
      <c r="Q163" s="89" t="s">
        <v>20</v>
      </c>
      <c r="R163" s="117"/>
      <c r="S163" s="3" t="s">
        <v>34</v>
      </c>
      <c r="T163" s="89" t="s">
        <v>35</v>
      </c>
      <c r="U163" s="167" t="s">
        <v>13</v>
      </c>
      <c r="V163" s="103"/>
      <c r="W163" s="84"/>
      <c r="X163" s="2"/>
      <c r="Y163" s="84"/>
      <c r="Z163" s="2"/>
      <c r="AA163" s="2"/>
      <c r="AB163" s="2"/>
      <c r="AC163" s="57"/>
      <c r="AD163" s="28"/>
      <c r="AE163" s="28"/>
      <c r="AF163" s="33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>
      <c r="A164" s="67"/>
      <c r="C164" s="5">
        <v>1</v>
      </c>
      <c r="D164" s="25">
        <v>29.785910000000001</v>
      </c>
      <c r="E164" s="26">
        <v>29.834669999999999</v>
      </c>
      <c r="F164" s="26">
        <f t="shared" ref="F164:F168" si="150">(D164+E164)/2</f>
        <v>29.810290000000002</v>
      </c>
      <c r="G164" s="120"/>
      <c r="H164" s="26">
        <v>30.3796</v>
      </c>
      <c r="I164" s="26">
        <v>30.306000000000001</v>
      </c>
      <c r="J164" s="75">
        <f t="shared" ref="J164:J168" si="151">(I164+H164)/2</f>
        <v>30.3428</v>
      </c>
      <c r="L164" s="121"/>
      <c r="M164" s="121"/>
      <c r="N164" s="122"/>
      <c r="O164" s="123">
        <v>29.90371</v>
      </c>
      <c r="P164" s="95">
        <v>29.826229999999999</v>
      </c>
      <c r="Q164" s="95">
        <f t="shared" ref="Q164:Q168" si="152">(O164+P164)/2</f>
        <v>29.86497</v>
      </c>
      <c r="R164" s="124"/>
      <c r="S164" s="95">
        <v>30.2912</v>
      </c>
      <c r="T164" s="95">
        <v>30.217500000000001</v>
      </c>
      <c r="U164" s="97">
        <f t="shared" ref="U164:U168" si="153">(T164+S164)/2</f>
        <v>30.254350000000002</v>
      </c>
      <c r="V164" s="103"/>
      <c r="W164" s="84"/>
      <c r="X164" s="84"/>
      <c r="Y164" s="84"/>
      <c r="Z164" s="2"/>
      <c r="AA164" s="2"/>
      <c r="AB164" s="2"/>
      <c r="AC164" s="57"/>
      <c r="AD164" s="28"/>
      <c r="AE164" s="28"/>
      <c r="AF164" s="33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>
      <c r="A165" s="67"/>
      <c r="C165" s="5">
        <v>2</v>
      </c>
      <c r="D165" s="25">
        <v>29.86326</v>
      </c>
      <c r="E165" s="26">
        <v>29.835380000000001</v>
      </c>
      <c r="F165" s="26">
        <f t="shared" si="150"/>
        <v>29.849319999999999</v>
      </c>
      <c r="G165" s="120"/>
      <c r="H165" s="26">
        <v>30.271599999999999</v>
      </c>
      <c r="I165" s="26">
        <v>30.3535</v>
      </c>
      <c r="J165" s="75">
        <f t="shared" si="151"/>
        <v>30.312550000000002</v>
      </c>
      <c r="L165" s="121"/>
      <c r="M165" s="121"/>
      <c r="N165" s="122"/>
      <c r="O165" s="123">
        <v>29.836649999999999</v>
      </c>
      <c r="P165" s="95">
        <v>29.896260000000002</v>
      </c>
      <c r="Q165" s="95">
        <f t="shared" si="152"/>
        <v>29.866455000000002</v>
      </c>
      <c r="R165" s="124"/>
      <c r="S165" s="95">
        <v>30.1921</v>
      </c>
      <c r="T165" s="95">
        <v>30.274100000000001</v>
      </c>
      <c r="U165" s="97">
        <f t="shared" si="153"/>
        <v>30.2331</v>
      </c>
      <c r="V165" s="103"/>
      <c r="W165" s="84"/>
      <c r="X165" s="84"/>
      <c r="Y165" s="84"/>
      <c r="Z165" s="2"/>
      <c r="AA165" s="2"/>
      <c r="AB165" s="2"/>
      <c r="AC165" s="57"/>
      <c r="AD165" s="28"/>
      <c r="AE165" s="28"/>
      <c r="AF165" s="33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>
      <c r="A166" s="67"/>
      <c r="C166" s="5">
        <v>3</v>
      </c>
      <c r="D166" s="25">
        <v>29.809339999999999</v>
      </c>
      <c r="E166" s="26">
        <v>29.883659999999999</v>
      </c>
      <c r="F166" s="26">
        <f t="shared" si="150"/>
        <v>29.846499999999999</v>
      </c>
      <c r="G166" s="120"/>
      <c r="H166" s="26">
        <v>30.295500000000001</v>
      </c>
      <c r="I166" s="26">
        <v>30.221399999999999</v>
      </c>
      <c r="J166" s="75">
        <f t="shared" si="151"/>
        <v>30.25845</v>
      </c>
      <c r="L166" s="121"/>
      <c r="M166" s="121"/>
      <c r="N166" s="122"/>
      <c r="O166" s="123">
        <v>29.915749999999999</v>
      </c>
      <c r="P166" s="95">
        <v>29.827719999999999</v>
      </c>
      <c r="Q166" s="95">
        <f t="shared" si="152"/>
        <v>29.871735000000001</v>
      </c>
      <c r="R166" s="124"/>
      <c r="S166" s="95">
        <v>30.295500000000001</v>
      </c>
      <c r="T166" s="95">
        <v>30.221399999999999</v>
      </c>
      <c r="U166" s="97">
        <f t="shared" si="153"/>
        <v>30.25845</v>
      </c>
      <c r="V166" s="103"/>
      <c r="W166" s="84"/>
      <c r="X166" s="84"/>
      <c r="Y166" s="84"/>
      <c r="Z166" s="2"/>
      <c r="AA166" s="2"/>
      <c r="AB166" s="2"/>
      <c r="AC166" s="57"/>
      <c r="AD166" s="28"/>
      <c r="AE166" s="28"/>
      <c r="AF166" s="33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>
      <c r="A167" s="67"/>
      <c r="C167" s="5">
        <v>4</v>
      </c>
      <c r="D167" s="25">
        <v>29.792860000000001</v>
      </c>
      <c r="E167" s="26">
        <v>29.862570000000002</v>
      </c>
      <c r="F167" s="26">
        <f t="shared" si="150"/>
        <v>29.827715000000001</v>
      </c>
      <c r="G167" s="120"/>
      <c r="H167" s="26">
        <v>30.375900000000001</v>
      </c>
      <c r="I167" s="26">
        <v>30.305099999999999</v>
      </c>
      <c r="J167" s="75">
        <f t="shared" si="151"/>
        <v>30.340499999999999</v>
      </c>
      <c r="L167" s="2" t="s">
        <v>14</v>
      </c>
      <c r="M167" s="33">
        <f>AVERAGE(H169,D169)</f>
        <v>30.067730999999995</v>
      </c>
      <c r="N167" s="122"/>
      <c r="O167" s="123">
        <v>29.8931</v>
      </c>
      <c r="P167" s="95">
        <v>29.824940000000002</v>
      </c>
      <c r="Q167" s="95">
        <f t="shared" si="152"/>
        <v>29.859020000000001</v>
      </c>
      <c r="R167" s="124"/>
      <c r="S167" s="95">
        <v>30.253299999999999</v>
      </c>
      <c r="T167" s="95">
        <v>30.1633</v>
      </c>
      <c r="U167" s="97">
        <f t="shared" si="153"/>
        <v>30.208300000000001</v>
      </c>
      <c r="V167" s="103"/>
      <c r="W167" s="2" t="s">
        <v>14</v>
      </c>
      <c r="X167" s="95">
        <f>AVERAGE(S169,O169)</f>
        <v>30.058495000000001</v>
      </c>
      <c r="Y167" s="84"/>
      <c r="Z167" s="2"/>
      <c r="AA167" s="2"/>
      <c r="AB167" s="2"/>
      <c r="AC167" s="57"/>
      <c r="AD167" s="33"/>
      <c r="AE167" s="33"/>
      <c r="AF167" s="168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>
      <c r="A168" s="67"/>
      <c r="C168" s="5">
        <v>5</v>
      </c>
      <c r="D168" s="36">
        <v>29.803640000000001</v>
      </c>
      <c r="E168" s="37">
        <v>29.879989999999999</v>
      </c>
      <c r="F168" s="37">
        <f t="shared" si="150"/>
        <v>29.841815</v>
      </c>
      <c r="G168" s="129"/>
      <c r="H168" s="37">
        <v>30.299700000000001</v>
      </c>
      <c r="I168" s="37">
        <v>30.2211</v>
      </c>
      <c r="J168" s="75">
        <f t="shared" si="151"/>
        <v>30.260400000000001</v>
      </c>
      <c r="L168" s="2" t="s">
        <v>15</v>
      </c>
      <c r="M168" s="33">
        <f>AVERAGE(I169,E169)</f>
        <v>30.070336999999999</v>
      </c>
      <c r="N168" s="31"/>
      <c r="O168" s="130">
        <v>29.75094</v>
      </c>
      <c r="P168" s="99">
        <v>29.844729999999998</v>
      </c>
      <c r="Q168" s="99">
        <f t="shared" si="152"/>
        <v>29.797834999999999</v>
      </c>
      <c r="R168" s="131"/>
      <c r="S168" s="99">
        <v>30.252700000000001</v>
      </c>
      <c r="T168" s="99">
        <v>30.174099999999999</v>
      </c>
      <c r="U168" s="101">
        <f t="shared" si="153"/>
        <v>30.2134</v>
      </c>
      <c r="V168" s="84"/>
      <c r="W168" s="2" t="s">
        <v>15</v>
      </c>
      <c r="X168" s="99">
        <f>AVERAGE(T169,P169)</f>
        <v>30.027028000000001</v>
      </c>
      <c r="Y168" s="84"/>
      <c r="Z168" s="2"/>
      <c r="AA168" s="2"/>
      <c r="AB168" s="2"/>
      <c r="AC168" s="57"/>
      <c r="AD168" s="33"/>
      <c r="AE168" s="33"/>
      <c r="AF168" s="33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>
      <c r="A169" s="67"/>
      <c r="C169" s="5"/>
      <c r="D169" s="26">
        <f t="shared" ref="D169:E169" si="154">AVERAGE(D164:D168)</f>
        <v>29.811001999999995</v>
      </c>
      <c r="E169" s="33">
        <f t="shared" si="154"/>
        <v>29.859254</v>
      </c>
      <c r="F169" s="42">
        <f>AVERAGE(F164:F168)</f>
        <v>29.835128000000005</v>
      </c>
      <c r="G169" s="26"/>
      <c r="H169" s="26">
        <f>AVERAGE(H164:H168)</f>
        <v>30.324459999999998</v>
      </c>
      <c r="I169" s="26">
        <f t="shared" ref="I169:J169" si="155">AVERAGE(I164:I168)</f>
        <v>30.281419999999997</v>
      </c>
      <c r="J169" s="42">
        <f t="shared" si="155"/>
        <v>30.30294</v>
      </c>
      <c r="L169" s="2" t="s">
        <v>37</v>
      </c>
      <c r="M169" s="44">
        <f>AVERAGE(J169,F169)</f>
        <v>30.069034000000002</v>
      </c>
      <c r="N169" s="126"/>
      <c r="O169" s="95">
        <f t="shared" ref="O169:P169" si="156">AVERAGE(O164:O168)</f>
        <v>29.860030000000002</v>
      </c>
      <c r="P169" s="97">
        <f t="shared" si="156"/>
        <v>29.843975999999998</v>
      </c>
      <c r="Q169" s="101">
        <f>AVERAGE(Q164:Q168)</f>
        <v>29.852003000000003</v>
      </c>
      <c r="R169" s="103"/>
      <c r="S169" s="95">
        <f>AVERAGE(S164:S168)</f>
        <v>30.256959999999999</v>
      </c>
      <c r="T169" s="97">
        <f t="shared" ref="T169:U169" si="157">AVERAGE(T164:T168)</f>
        <v>30.210080000000005</v>
      </c>
      <c r="U169" s="101">
        <f t="shared" si="157"/>
        <v>30.233520000000006</v>
      </c>
      <c r="V169" s="84"/>
      <c r="W169" s="70" t="s">
        <v>37</v>
      </c>
      <c r="X169" s="101">
        <f>AVERAGE(U169,Q169)</f>
        <v>30.042761500000005</v>
      </c>
      <c r="Y169" s="84"/>
      <c r="Z169" s="2"/>
      <c r="AA169" s="2"/>
      <c r="AB169" s="2"/>
      <c r="AC169" s="57"/>
      <c r="AD169" s="28"/>
      <c r="AE169" s="28"/>
      <c r="AF169" s="33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>
      <c r="A170" s="67"/>
      <c r="C170" s="5"/>
      <c r="D170" s="26"/>
      <c r="E170" s="2"/>
      <c r="F170" s="26"/>
      <c r="G170" s="26"/>
      <c r="H170" s="26"/>
      <c r="I170" s="26"/>
      <c r="J170" s="26"/>
      <c r="L170" s="2"/>
      <c r="M170" s="2"/>
      <c r="N170" s="126"/>
      <c r="O170" s="133"/>
      <c r="P170" s="133"/>
      <c r="Q170" s="133"/>
      <c r="R170" s="133"/>
      <c r="S170" s="133"/>
      <c r="T170" s="133"/>
      <c r="U170" s="133"/>
      <c r="V170" s="84"/>
      <c r="W170" s="84"/>
      <c r="X170" s="84"/>
      <c r="Y170" s="84"/>
      <c r="Z170" s="2"/>
      <c r="AA170" s="2"/>
      <c r="AB170" s="2"/>
      <c r="AC170" s="57"/>
      <c r="AD170" s="28"/>
      <c r="AE170" s="28"/>
      <c r="AF170" s="33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>
      <c r="A171" s="67"/>
      <c r="C171" s="7" t="s">
        <v>17</v>
      </c>
      <c r="D171" s="45" t="s">
        <v>4</v>
      </c>
      <c r="E171" s="46"/>
      <c r="F171" s="47"/>
      <c r="G171" s="169"/>
      <c r="H171" s="47" t="s">
        <v>5</v>
      </c>
      <c r="I171" s="47"/>
      <c r="J171" s="48"/>
      <c r="L171" s="135"/>
      <c r="M171" s="2"/>
      <c r="N171" s="126"/>
      <c r="O171" s="136" t="s">
        <v>4</v>
      </c>
      <c r="P171" s="137"/>
      <c r="Q171" s="137"/>
      <c r="R171" s="138"/>
      <c r="S171" s="89" t="s">
        <v>5</v>
      </c>
      <c r="T171" s="137"/>
      <c r="U171" s="139"/>
      <c r="V171" s="84"/>
      <c r="W171" s="84"/>
      <c r="X171" s="2"/>
      <c r="Y171" s="84"/>
      <c r="Z171" s="2"/>
      <c r="AA171" s="2"/>
      <c r="AB171" s="2"/>
      <c r="AC171" s="57"/>
      <c r="AD171" s="28"/>
      <c r="AE171" s="28"/>
      <c r="AF171" s="33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>
      <c r="A172" s="67"/>
      <c r="C172" s="5" t="s">
        <v>7</v>
      </c>
      <c r="D172" s="49" t="s">
        <v>32</v>
      </c>
      <c r="E172" s="21" t="s">
        <v>33</v>
      </c>
      <c r="F172" s="22" t="s">
        <v>20</v>
      </c>
      <c r="G172" s="170"/>
      <c r="H172" s="50" t="s">
        <v>34</v>
      </c>
      <c r="I172" s="18" t="s">
        <v>35</v>
      </c>
      <c r="J172" s="23" t="s">
        <v>13</v>
      </c>
      <c r="L172" s="2"/>
      <c r="M172" s="2"/>
      <c r="N172" s="126"/>
      <c r="O172" s="141" t="s">
        <v>32</v>
      </c>
      <c r="P172" s="142" t="s">
        <v>33</v>
      </c>
      <c r="Q172" s="89" t="s">
        <v>20</v>
      </c>
      <c r="R172" s="143"/>
      <c r="S172" s="142" t="s">
        <v>34</v>
      </c>
      <c r="T172" s="3" t="s">
        <v>35</v>
      </c>
      <c r="U172" s="93" t="s">
        <v>13</v>
      </c>
      <c r="V172" s="84"/>
      <c r="W172" s="84"/>
      <c r="X172" s="2"/>
      <c r="Y172" s="84"/>
      <c r="Z172" s="2"/>
      <c r="AA172" s="2"/>
      <c r="AB172" s="2"/>
      <c r="AC172" s="57"/>
      <c r="AD172" s="28"/>
      <c r="AE172" s="28"/>
      <c r="AF172" s="33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>
      <c r="A173" s="67"/>
      <c r="C173" s="5">
        <v>1</v>
      </c>
      <c r="D173" s="144">
        <f t="shared" ref="D173:E173" si="158">ROUND(D164,1)</f>
        <v>29.8</v>
      </c>
      <c r="E173" s="145">
        <f t="shared" si="158"/>
        <v>29.8</v>
      </c>
      <c r="F173" s="145">
        <f t="shared" ref="F173:F177" si="159">(D173+E173)/2</f>
        <v>29.8</v>
      </c>
      <c r="G173" s="171"/>
      <c r="H173" s="145">
        <f t="shared" ref="H173:I173" si="160">ROUND(H164,1)</f>
        <v>30.4</v>
      </c>
      <c r="I173" s="145">
        <f t="shared" si="160"/>
        <v>30.3</v>
      </c>
      <c r="J173" s="147">
        <f t="shared" ref="J173:J177" si="161">(H173+I173)/2</f>
        <v>30.35</v>
      </c>
      <c r="L173" s="121"/>
      <c r="M173" s="121"/>
      <c r="N173" s="126"/>
      <c r="O173" s="148">
        <f t="shared" ref="O173:P173" si="162">ROUND(O164,1)</f>
        <v>29.9</v>
      </c>
      <c r="P173" s="149">
        <f t="shared" si="162"/>
        <v>29.8</v>
      </c>
      <c r="Q173" s="149">
        <f t="shared" ref="Q173:Q177" si="163">(O173+P173)/2</f>
        <v>29.85</v>
      </c>
      <c r="R173" s="150"/>
      <c r="S173" s="149">
        <f t="shared" ref="S173:T173" si="164">ROUND(S164,1)</f>
        <v>30.3</v>
      </c>
      <c r="T173" s="149">
        <f t="shared" si="164"/>
        <v>30.2</v>
      </c>
      <c r="U173" s="151">
        <f t="shared" ref="U173:U177" si="165">(S173+T173)/2</f>
        <v>30.25</v>
      </c>
      <c r="V173" s="84"/>
      <c r="W173" s="84"/>
      <c r="X173" s="84"/>
      <c r="Y173" s="84"/>
      <c r="Z173" s="2"/>
      <c r="AA173" s="2"/>
      <c r="AB173" s="2"/>
      <c r="AC173" s="57"/>
      <c r="AD173" s="28"/>
      <c r="AE173" s="28"/>
      <c r="AF173" s="33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>
      <c r="A174" s="67"/>
      <c r="C174" s="5">
        <v>2</v>
      </c>
      <c r="D174" s="144">
        <f t="shared" ref="D174:E174" si="166">ROUND(D165,1)</f>
        <v>29.9</v>
      </c>
      <c r="E174" s="145">
        <f t="shared" si="166"/>
        <v>29.8</v>
      </c>
      <c r="F174" s="145">
        <f t="shared" si="159"/>
        <v>29.85</v>
      </c>
      <c r="G174" s="171"/>
      <c r="H174" s="145">
        <f t="shared" ref="H174:I174" si="167">ROUND(H165,1)</f>
        <v>30.3</v>
      </c>
      <c r="I174" s="145">
        <f t="shared" si="167"/>
        <v>30.4</v>
      </c>
      <c r="J174" s="147">
        <f t="shared" si="161"/>
        <v>30.35</v>
      </c>
      <c r="K174" s="172"/>
      <c r="L174" s="173"/>
      <c r="M174" s="173"/>
      <c r="N174" s="174"/>
      <c r="O174" s="148">
        <f t="shared" ref="O174:P174" si="168">ROUND(O165,1)</f>
        <v>29.8</v>
      </c>
      <c r="P174" s="149">
        <f t="shared" si="168"/>
        <v>29.9</v>
      </c>
      <c r="Q174" s="149">
        <f t="shared" si="163"/>
        <v>29.85</v>
      </c>
      <c r="R174" s="150"/>
      <c r="S174" s="149">
        <f t="shared" ref="S174:T174" si="169">ROUND(S165,1)</f>
        <v>30.2</v>
      </c>
      <c r="T174" s="149">
        <f t="shared" si="169"/>
        <v>30.3</v>
      </c>
      <c r="U174" s="151">
        <f t="shared" si="165"/>
        <v>30.25</v>
      </c>
      <c r="V174" s="84"/>
      <c r="W174" s="84"/>
      <c r="X174" s="84"/>
      <c r="Y174" s="84"/>
      <c r="Z174" s="2"/>
      <c r="AA174" s="2"/>
      <c r="AB174" s="2"/>
      <c r="AC174" s="57"/>
      <c r="AD174" s="33"/>
      <c r="AE174" s="33"/>
      <c r="AF174" s="168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>
      <c r="A175" s="67"/>
      <c r="B175" s="2"/>
      <c r="C175" s="5">
        <v>3</v>
      </c>
      <c r="D175" s="144">
        <f t="shared" ref="D175:E175" si="170">ROUND(D166,1)</f>
        <v>29.8</v>
      </c>
      <c r="E175" s="145">
        <f t="shared" si="170"/>
        <v>29.9</v>
      </c>
      <c r="F175" s="145">
        <f t="shared" si="159"/>
        <v>29.85</v>
      </c>
      <c r="G175" s="171"/>
      <c r="H175" s="145">
        <f t="shared" ref="H175:I175" si="171">ROUND(H166,1)</f>
        <v>30.3</v>
      </c>
      <c r="I175" s="145">
        <f t="shared" si="171"/>
        <v>30.2</v>
      </c>
      <c r="J175" s="147">
        <f t="shared" si="161"/>
        <v>30.25</v>
      </c>
      <c r="K175" s="172"/>
      <c r="L175" s="173"/>
      <c r="M175" s="173"/>
      <c r="N175" s="175"/>
      <c r="O175" s="148">
        <f t="shared" ref="O175:P175" si="172">ROUND(O166,1)</f>
        <v>29.9</v>
      </c>
      <c r="P175" s="149">
        <f t="shared" si="172"/>
        <v>29.8</v>
      </c>
      <c r="Q175" s="149">
        <f t="shared" si="163"/>
        <v>29.85</v>
      </c>
      <c r="R175" s="150"/>
      <c r="S175" s="149">
        <f t="shared" ref="S175:T175" si="173">ROUND(S166,1)</f>
        <v>30.3</v>
      </c>
      <c r="T175" s="149">
        <f t="shared" si="173"/>
        <v>30.2</v>
      </c>
      <c r="U175" s="151">
        <f t="shared" si="165"/>
        <v>30.25</v>
      </c>
      <c r="V175" s="84"/>
      <c r="W175" s="84"/>
      <c r="X175" s="84"/>
      <c r="Y175" s="84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>
      <c r="A176" s="67"/>
      <c r="B176" s="2"/>
      <c r="C176" s="5">
        <v>4</v>
      </c>
      <c r="D176" s="144">
        <f t="shared" ref="D176:E176" si="174">ROUND(D167,1)</f>
        <v>29.8</v>
      </c>
      <c r="E176" s="145">
        <f t="shared" si="174"/>
        <v>29.9</v>
      </c>
      <c r="F176" s="145">
        <f t="shared" si="159"/>
        <v>29.85</v>
      </c>
      <c r="G176" s="171"/>
      <c r="H176" s="145">
        <f t="shared" ref="H176:I176" si="175">ROUND(H167,1)</f>
        <v>30.4</v>
      </c>
      <c r="I176" s="145">
        <f t="shared" si="175"/>
        <v>30.3</v>
      </c>
      <c r="J176" s="147">
        <f t="shared" si="161"/>
        <v>30.35</v>
      </c>
      <c r="K176" s="172"/>
      <c r="L176" s="175" t="s">
        <v>14</v>
      </c>
      <c r="M176" s="176" t="e">
        <f>AVERAGE(H178,D178)</f>
        <v>#DIV/0!</v>
      </c>
      <c r="N176" s="175"/>
      <c r="O176" s="148">
        <f t="shared" ref="O176:P176" si="176">ROUND(O167,1)</f>
        <v>29.9</v>
      </c>
      <c r="P176" s="149">
        <f t="shared" si="176"/>
        <v>29.8</v>
      </c>
      <c r="Q176" s="149">
        <f t="shared" si="163"/>
        <v>29.85</v>
      </c>
      <c r="R176" s="150"/>
      <c r="S176" s="149">
        <f t="shared" ref="S176:T176" si="177">ROUND(S167,1)</f>
        <v>30.3</v>
      </c>
      <c r="T176" s="149">
        <f t="shared" si="177"/>
        <v>30.2</v>
      </c>
      <c r="U176" s="151">
        <f t="shared" si="165"/>
        <v>30.25</v>
      </c>
      <c r="V176" s="84"/>
      <c r="W176" s="175" t="s">
        <v>14</v>
      </c>
      <c r="X176" s="177" t="e">
        <f>AVERAGE(S178,O178)</f>
        <v>#DIV/0!</v>
      </c>
      <c r="Y176" s="84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>
      <c r="A177" s="67"/>
      <c r="B177" s="2"/>
      <c r="C177" s="5">
        <v>5</v>
      </c>
      <c r="D177" s="156">
        <f t="shared" ref="D177:E177" si="178">ROUND(D168,1)</f>
        <v>29.8</v>
      </c>
      <c r="E177" s="157">
        <f t="shared" si="178"/>
        <v>29.9</v>
      </c>
      <c r="F177" s="157">
        <f t="shared" si="159"/>
        <v>29.85</v>
      </c>
      <c r="G177" s="178"/>
      <c r="H177" s="145">
        <f t="shared" ref="H177:I177" si="179">ROUND(H168,1)</f>
        <v>30.3</v>
      </c>
      <c r="I177" s="145">
        <f t="shared" si="179"/>
        <v>30.2</v>
      </c>
      <c r="J177" s="147">
        <f t="shared" si="161"/>
        <v>30.25</v>
      </c>
      <c r="K177" s="172"/>
      <c r="L177" s="175" t="s">
        <v>15</v>
      </c>
      <c r="M177" s="176" t="e">
        <f>AVERAGE(I178,E178)</f>
        <v>#DIV/0!</v>
      </c>
      <c r="N177" s="175"/>
      <c r="O177" s="159">
        <f t="shared" ref="O177:P177" si="180">ROUND(O168,1)</f>
        <v>29.8</v>
      </c>
      <c r="P177" s="160">
        <f t="shared" si="180"/>
        <v>29.8</v>
      </c>
      <c r="Q177" s="160">
        <f t="shared" si="163"/>
        <v>29.8</v>
      </c>
      <c r="R177" s="161"/>
      <c r="S177" s="149">
        <f t="shared" ref="S177:T177" si="181">ROUND(S168,1)</f>
        <v>30.3</v>
      </c>
      <c r="T177" s="149">
        <f t="shared" si="181"/>
        <v>30.2</v>
      </c>
      <c r="U177" s="162">
        <f t="shared" si="165"/>
        <v>30.25</v>
      </c>
      <c r="V177" s="84"/>
      <c r="W177" s="175" t="s">
        <v>15</v>
      </c>
      <c r="X177" s="179" t="e">
        <f>AVERAGE(T178,P178)</f>
        <v>#DIV/0!</v>
      </c>
      <c r="Y177" s="84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>
      <c r="A178" s="67"/>
      <c r="B178" s="2"/>
      <c r="C178" s="5"/>
      <c r="D178" s="28"/>
      <c r="E178" s="28"/>
      <c r="F178" s="145">
        <f>AVERAGE(F173:F177)</f>
        <v>29.839999999999996</v>
      </c>
      <c r="G178" s="28"/>
      <c r="H178" s="28"/>
      <c r="I178" s="28"/>
      <c r="J178" s="164">
        <f>AVERAGE(J173:J177)</f>
        <v>30.310000000000002</v>
      </c>
      <c r="K178" s="172"/>
      <c r="L178" s="175" t="s">
        <v>37</v>
      </c>
      <c r="M178" s="180">
        <f>AVERAGE(J178,F178)</f>
        <v>30.074999999999999</v>
      </c>
      <c r="N178" s="175"/>
      <c r="O178" s="103"/>
      <c r="P178" s="103"/>
      <c r="Q178" s="149">
        <f>AVERAGE(Q173:Q177)</f>
        <v>29.840000000000003</v>
      </c>
      <c r="R178" s="103"/>
      <c r="S178" s="103"/>
      <c r="T178" s="165"/>
      <c r="U178" s="162">
        <f>AVERAGE(U173:U177)</f>
        <v>30.25</v>
      </c>
      <c r="V178" s="84"/>
      <c r="W178" s="181" t="s">
        <v>37</v>
      </c>
      <c r="X178" s="182">
        <f>AVERAGE(U178,Q178)</f>
        <v>30.045000000000002</v>
      </c>
      <c r="Y178" s="84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>
      <c r="A179" s="80"/>
      <c r="B179" s="2"/>
      <c r="C179" s="7"/>
      <c r="D179" s="5"/>
      <c r="E179" s="5"/>
      <c r="F179" s="5"/>
      <c r="G179" s="5"/>
      <c r="H179" s="5"/>
      <c r="I179" s="5"/>
      <c r="J179" s="3"/>
      <c r="L179" s="2"/>
      <c r="M179" s="2"/>
      <c r="N179" s="2"/>
      <c r="O179" s="85"/>
      <c r="P179" s="85"/>
      <c r="Q179" s="85"/>
      <c r="R179" s="85"/>
      <c r="S179" s="85"/>
      <c r="T179" s="85"/>
      <c r="U179" s="87"/>
      <c r="V179" s="84"/>
      <c r="W179" s="84"/>
      <c r="X179" s="84"/>
      <c r="Y179" s="84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>
      <c r="A180" s="81" t="s">
        <v>2</v>
      </c>
      <c r="B180" s="2"/>
      <c r="C180" s="7" t="s">
        <v>3</v>
      </c>
      <c r="D180" s="8" t="s">
        <v>4</v>
      </c>
      <c r="E180" s="9"/>
      <c r="F180" s="9"/>
      <c r="G180" s="113"/>
      <c r="H180" s="9" t="s">
        <v>5</v>
      </c>
      <c r="I180" s="10"/>
      <c r="J180" s="70"/>
      <c r="L180" s="135"/>
      <c r="M180" s="2"/>
      <c r="N180" s="2"/>
      <c r="O180" s="116" t="s">
        <v>4</v>
      </c>
      <c r="P180" s="87"/>
      <c r="Q180" s="87"/>
      <c r="R180" s="117"/>
      <c r="S180" s="3" t="s">
        <v>5</v>
      </c>
      <c r="T180" s="87"/>
      <c r="U180" s="88"/>
      <c r="V180" s="84"/>
      <c r="W180" s="84"/>
      <c r="X180" s="2"/>
      <c r="Y180" s="84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>
      <c r="A181" s="82" t="s">
        <v>22</v>
      </c>
      <c r="B181" s="2"/>
      <c r="C181" s="5" t="s">
        <v>7</v>
      </c>
      <c r="D181" s="15" t="s">
        <v>32</v>
      </c>
      <c r="E181" s="17" t="s">
        <v>33</v>
      </c>
      <c r="F181" s="17" t="s">
        <v>20</v>
      </c>
      <c r="G181" s="118"/>
      <c r="H181" s="17" t="s">
        <v>34</v>
      </c>
      <c r="I181" s="18" t="s">
        <v>35</v>
      </c>
      <c r="J181" s="19" t="s">
        <v>13</v>
      </c>
      <c r="L181" s="2"/>
      <c r="M181" s="2"/>
      <c r="N181" s="2"/>
      <c r="O181" s="116" t="s">
        <v>32</v>
      </c>
      <c r="P181" s="3" t="s">
        <v>33</v>
      </c>
      <c r="Q181" s="3" t="s">
        <v>20</v>
      </c>
      <c r="R181" s="117"/>
      <c r="S181" s="3" t="s">
        <v>34</v>
      </c>
      <c r="T181" s="3" t="s">
        <v>35</v>
      </c>
      <c r="U181" s="93" t="s">
        <v>13</v>
      </c>
      <c r="V181" s="84"/>
      <c r="W181" s="84"/>
      <c r="X181" s="2"/>
      <c r="Y181" s="84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>
      <c r="A182" s="81" t="s">
        <v>23</v>
      </c>
      <c r="B182" s="2"/>
      <c r="C182" s="5">
        <v>1</v>
      </c>
      <c r="D182" s="25">
        <v>29.82</v>
      </c>
      <c r="E182" s="26">
        <v>29.94</v>
      </c>
      <c r="F182" s="26">
        <f t="shared" ref="F182:F186" si="182">(D182+E182)/2</f>
        <v>29.880000000000003</v>
      </c>
      <c r="G182" s="120"/>
      <c r="H182" s="26">
        <v>30.24</v>
      </c>
      <c r="I182" s="26">
        <v>30.36</v>
      </c>
      <c r="J182" s="75">
        <f t="shared" ref="J182:J186" si="183">(H182+I182)/2</f>
        <v>30.299999999999997</v>
      </c>
      <c r="L182" s="121"/>
      <c r="M182" s="121"/>
      <c r="N182" s="2"/>
      <c r="O182" s="123">
        <v>29.869309999999999</v>
      </c>
      <c r="P182" s="95">
        <v>29.94068</v>
      </c>
      <c r="Q182" s="95">
        <f t="shared" ref="Q182:Q186" si="184">(O182+P182)/2</f>
        <v>29.904995</v>
      </c>
      <c r="R182" s="124"/>
      <c r="S182" s="95">
        <v>30.1419</v>
      </c>
      <c r="T182" s="95">
        <v>30.264199999999999</v>
      </c>
      <c r="U182" s="97">
        <f t="shared" ref="U182:U186" si="185">(S182+T182)/2</f>
        <v>30.203049999999998</v>
      </c>
      <c r="V182" s="84"/>
      <c r="W182" s="84"/>
      <c r="X182" s="84"/>
      <c r="Y182" s="84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>
      <c r="A183" s="82" t="s">
        <v>24</v>
      </c>
      <c r="B183" s="2"/>
      <c r="C183" s="5">
        <v>2</v>
      </c>
      <c r="D183" s="25">
        <v>29.87</v>
      </c>
      <c r="E183" s="26">
        <v>29.92</v>
      </c>
      <c r="F183" s="26">
        <f t="shared" si="182"/>
        <v>29.895000000000003</v>
      </c>
      <c r="G183" s="120"/>
      <c r="H183" s="26">
        <v>30.16</v>
      </c>
      <c r="I183" s="26">
        <v>30.26</v>
      </c>
      <c r="J183" s="75">
        <f t="shared" si="183"/>
        <v>30.21</v>
      </c>
      <c r="L183" s="121"/>
      <c r="M183" s="121"/>
      <c r="N183" s="2"/>
      <c r="O183" s="123">
        <v>29.869299999999999</v>
      </c>
      <c r="P183" s="95">
        <v>29.927810000000001</v>
      </c>
      <c r="Q183" s="95">
        <f t="shared" si="184"/>
        <v>29.898555000000002</v>
      </c>
      <c r="R183" s="124"/>
      <c r="S183" s="95">
        <v>30.121600000000001</v>
      </c>
      <c r="T183" s="95">
        <v>30.228400000000001</v>
      </c>
      <c r="U183" s="97">
        <f t="shared" si="185"/>
        <v>30.175000000000001</v>
      </c>
      <c r="V183" s="84"/>
      <c r="W183" s="84"/>
      <c r="X183" s="84"/>
      <c r="Y183" s="84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>
      <c r="A184" s="81"/>
      <c r="B184" s="2"/>
      <c r="C184" s="5">
        <v>3</v>
      </c>
      <c r="D184" s="25">
        <v>29.94</v>
      </c>
      <c r="E184" s="26">
        <v>30</v>
      </c>
      <c r="F184" s="26">
        <f t="shared" si="182"/>
        <v>29.97</v>
      </c>
      <c r="G184" s="120"/>
      <c r="H184" s="26">
        <v>30.22</v>
      </c>
      <c r="I184" s="26">
        <v>30.34</v>
      </c>
      <c r="J184" s="75">
        <f t="shared" si="183"/>
        <v>30.28</v>
      </c>
      <c r="L184" s="121"/>
      <c r="M184" s="121"/>
      <c r="N184" s="2"/>
      <c r="O184" s="123">
        <v>29.939969999999999</v>
      </c>
      <c r="P184" s="95">
        <v>29.9954</v>
      </c>
      <c r="Q184" s="95">
        <f t="shared" si="184"/>
        <v>29.967684999999999</v>
      </c>
      <c r="R184" s="124"/>
      <c r="S184" s="95">
        <v>30.186800000000002</v>
      </c>
      <c r="T184" s="95">
        <v>30.3095</v>
      </c>
      <c r="U184" s="97">
        <f t="shared" si="185"/>
        <v>30.248150000000003</v>
      </c>
      <c r="V184" s="84"/>
      <c r="W184" s="84"/>
      <c r="X184" s="84"/>
      <c r="Y184" s="84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>
      <c r="A185" s="83"/>
      <c r="B185" s="2"/>
      <c r="C185" s="5">
        <v>4</v>
      </c>
      <c r="D185" s="25">
        <v>29.91</v>
      </c>
      <c r="E185" s="26">
        <v>29.97</v>
      </c>
      <c r="F185" s="26">
        <f t="shared" si="182"/>
        <v>29.939999999999998</v>
      </c>
      <c r="G185" s="120"/>
      <c r="H185" s="26">
        <v>30.19</v>
      </c>
      <c r="I185" s="26">
        <v>30.29</v>
      </c>
      <c r="J185" s="75">
        <f t="shared" si="183"/>
        <v>30.240000000000002</v>
      </c>
      <c r="L185" s="2" t="s">
        <v>14</v>
      </c>
      <c r="M185" s="33">
        <f>AVERAGE(H187,D187)</f>
        <v>30.045999999999999</v>
      </c>
      <c r="N185" s="2"/>
      <c r="O185" s="123">
        <v>29.91488</v>
      </c>
      <c r="P185" s="95">
        <v>29.964030000000001</v>
      </c>
      <c r="Q185" s="95">
        <f t="shared" si="184"/>
        <v>29.939455000000002</v>
      </c>
      <c r="R185" s="124"/>
      <c r="S185" s="95">
        <v>30.193000000000001</v>
      </c>
      <c r="T185" s="95">
        <v>30.286999999999999</v>
      </c>
      <c r="U185" s="97">
        <f t="shared" si="185"/>
        <v>30.240000000000002</v>
      </c>
      <c r="V185" s="84"/>
      <c r="W185" s="2" t="s">
        <v>14</v>
      </c>
      <c r="X185" s="95">
        <f>AVERAGE(S187,O187)</f>
        <v>30.036414999999998</v>
      </c>
      <c r="Y185" s="84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>
      <c r="A186" s="83"/>
      <c r="B186" s="2"/>
      <c r="C186" s="5">
        <v>5</v>
      </c>
      <c r="D186" s="36">
        <v>29.9</v>
      </c>
      <c r="E186" s="37">
        <v>29.97</v>
      </c>
      <c r="F186" s="37">
        <f t="shared" si="182"/>
        <v>29.934999999999999</v>
      </c>
      <c r="G186" s="129"/>
      <c r="H186" s="37">
        <v>30.21</v>
      </c>
      <c r="I186" s="37">
        <v>30.37</v>
      </c>
      <c r="J186" s="75">
        <f t="shared" si="183"/>
        <v>30.29</v>
      </c>
      <c r="L186" s="2" t="s">
        <v>15</v>
      </c>
      <c r="M186" s="33">
        <f>AVERAGE(I187,E187)</f>
        <v>30.142000000000003</v>
      </c>
      <c r="N186" s="2"/>
      <c r="O186" s="130">
        <v>29.912990000000001</v>
      </c>
      <c r="P186" s="99">
        <v>29.99221</v>
      </c>
      <c r="Q186" s="99">
        <f t="shared" si="184"/>
        <v>29.9526</v>
      </c>
      <c r="R186" s="131"/>
      <c r="S186" s="99">
        <v>30.214400000000001</v>
      </c>
      <c r="T186" s="99">
        <v>30.366299999999999</v>
      </c>
      <c r="U186" s="101">
        <f t="shared" si="185"/>
        <v>30.29035</v>
      </c>
      <c r="V186" s="84"/>
      <c r="W186" s="2" t="s">
        <v>15</v>
      </c>
      <c r="X186" s="99">
        <f>AVERAGE(T187,P187)</f>
        <v>30.127552999999999</v>
      </c>
      <c r="Y186" s="84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>
      <c r="A187" s="83"/>
      <c r="B187" s="2"/>
      <c r="C187" s="5"/>
      <c r="D187" s="26">
        <f t="shared" ref="D187:F187" si="186">AVERAGE(D182:D186)</f>
        <v>29.887999999999998</v>
      </c>
      <c r="E187" s="33">
        <f t="shared" si="186"/>
        <v>29.96</v>
      </c>
      <c r="F187" s="42">
        <f t="shared" si="186"/>
        <v>29.923999999999999</v>
      </c>
      <c r="G187" s="26"/>
      <c r="H187" s="26">
        <f>AVERAGE(H182:H186)</f>
        <v>30.204000000000001</v>
      </c>
      <c r="I187" s="26">
        <f t="shared" ref="I187:J187" si="187">AVERAGE(I182:I186)</f>
        <v>30.324000000000002</v>
      </c>
      <c r="J187" s="42">
        <f t="shared" si="187"/>
        <v>30.263999999999999</v>
      </c>
      <c r="L187" s="2" t="s">
        <v>37</v>
      </c>
      <c r="M187" s="44">
        <f>AVERAGE(J187,F187)</f>
        <v>30.094000000000001</v>
      </c>
      <c r="N187" s="2"/>
      <c r="O187" s="95">
        <f t="shared" ref="O187:Q187" si="188">AVERAGE(O182:O186)</f>
        <v>29.901289999999999</v>
      </c>
      <c r="P187" s="97">
        <f t="shared" si="188"/>
        <v>29.964026</v>
      </c>
      <c r="Q187" s="101">
        <f t="shared" si="188"/>
        <v>29.932657999999996</v>
      </c>
      <c r="R187" s="103"/>
      <c r="S187" s="95">
        <f>AVERAGE(S182:S186)</f>
        <v>30.17154</v>
      </c>
      <c r="T187" s="97">
        <f t="shared" ref="T187:U187" si="189">AVERAGE(T182:T186)</f>
        <v>30.291080000000001</v>
      </c>
      <c r="U187" s="101">
        <f t="shared" si="189"/>
        <v>30.231310000000001</v>
      </c>
      <c r="V187" s="84"/>
      <c r="W187" s="70" t="s">
        <v>37</v>
      </c>
      <c r="X187" s="101">
        <f>AVERAGE(U187,Q187)</f>
        <v>30.081983999999999</v>
      </c>
      <c r="Y187" s="84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>
      <c r="A188" s="83"/>
      <c r="B188" s="2"/>
      <c r="C188" s="5"/>
      <c r="D188" s="26"/>
      <c r="E188" s="2"/>
      <c r="F188" s="26"/>
      <c r="G188" s="26"/>
      <c r="H188" s="26"/>
      <c r="I188" s="26"/>
      <c r="J188" s="26"/>
      <c r="L188" s="2"/>
      <c r="M188" s="2"/>
      <c r="N188" s="2"/>
      <c r="O188" s="133"/>
      <c r="P188" s="85"/>
      <c r="Q188" s="133"/>
      <c r="R188" s="133"/>
      <c r="S188" s="133"/>
      <c r="T188" s="133"/>
      <c r="U188" s="133"/>
      <c r="V188" s="84"/>
      <c r="W188" s="84"/>
      <c r="X188" s="84"/>
      <c r="Y188" s="84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>
      <c r="A189" s="83"/>
      <c r="B189" s="2"/>
      <c r="C189" s="7" t="s">
        <v>17</v>
      </c>
      <c r="D189" s="45" t="s">
        <v>4</v>
      </c>
      <c r="E189" s="46"/>
      <c r="F189" s="47"/>
      <c r="G189" s="169"/>
      <c r="H189" s="47" t="s">
        <v>5</v>
      </c>
      <c r="I189" s="47"/>
      <c r="J189" s="48"/>
      <c r="L189" s="135"/>
      <c r="M189" s="2"/>
      <c r="N189" s="2"/>
      <c r="O189" s="116" t="s">
        <v>4</v>
      </c>
      <c r="P189" s="87"/>
      <c r="Q189" s="137"/>
      <c r="R189" s="138"/>
      <c r="S189" s="89" t="s">
        <v>5</v>
      </c>
      <c r="T189" s="137"/>
      <c r="U189" s="139"/>
      <c r="V189" s="84"/>
      <c r="W189" s="84"/>
      <c r="X189" s="2"/>
      <c r="Y189" s="84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>
      <c r="A190" s="83"/>
      <c r="B190" s="2"/>
      <c r="C190" s="5" t="s">
        <v>7</v>
      </c>
      <c r="D190" s="49" t="s">
        <v>32</v>
      </c>
      <c r="E190" s="21" t="s">
        <v>33</v>
      </c>
      <c r="F190" s="22" t="s">
        <v>20</v>
      </c>
      <c r="G190" s="170"/>
      <c r="H190" s="50" t="s">
        <v>34</v>
      </c>
      <c r="I190" s="18" t="s">
        <v>35</v>
      </c>
      <c r="J190" s="23" t="s">
        <v>13</v>
      </c>
      <c r="L190" s="2"/>
      <c r="M190" s="2"/>
      <c r="N190" s="2"/>
      <c r="O190" s="141" t="s">
        <v>32</v>
      </c>
      <c r="P190" s="142" t="s">
        <v>33</v>
      </c>
      <c r="Q190" s="3" t="s">
        <v>20</v>
      </c>
      <c r="R190" s="143"/>
      <c r="S190" s="142" t="s">
        <v>34</v>
      </c>
      <c r="T190" s="3" t="s">
        <v>35</v>
      </c>
      <c r="U190" s="93" t="s">
        <v>13</v>
      </c>
      <c r="V190" s="84"/>
      <c r="W190" s="84"/>
      <c r="X190" s="2"/>
      <c r="Y190" s="84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>
      <c r="A191" s="83"/>
      <c r="B191" s="2"/>
      <c r="C191" s="5">
        <v>1</v>
      </c>
      <c r="D191" s="144">
        <f t="shared" ref="D191:E191" si="190">ROUND(D182,1)</f>
        <v>29.8</v>
      </c>
      <c r="E191" s="145">
        <f t="shared" si="190"/>
        <v>29.9</v>
      </c>
      <c r="F191" s="145">
        <f t="shared" ref="F191:F195" si="191">(D191+E191)/2</f>
        <v>29.85</v>
      </c>
      <c r="G191" s="171"/>
      <c r="H191" s="145">
        <f t="shared" ref="H191:I191" si="192">ROUND(H182,1)</f>
        <v>30.2</v>
      </c>
      <c r="I191" s="145">
        <f t="shared" si="192"/>
        <v>30.4</v>
      </c>
      <c r="J191" s="147">
        <f t="shared" ref="J191:J195" si="193">(H191+I191)/2</f>
        <v>30.299999999999997</v>
      </c>
      <c r="L191" s="121"/>
      <c r="M191" s="121"/>
      <c r="N191" s="2"/>
      <c r="O191" s="148">
        <f t="shared" ref="O191:P191" si="194">ROUND(O182,1)</f>
        <v>29.9</v>
      </c>
      <c r="P191" s="149">
        <f t="shared" si="194"/>
        <v>29.9</v>
      </c>
      <c r="Q191" s="149">
        <f t="shared" ref="Q191:Q195" si="195">(O191+P191)/2</f>
        <v>29.9</v>
      </c>
      <c r="R191" s="150"/>
      <c r="S191" s="149">
        <f t="shared" ref="S191:T191" si="196">ROUND(S182,1)</f>
        <v>30.1</v>
      </c>
      <c r="T191" s="149">
        <f t="shared" si="196"/>
        <v>30.3</v>
      </c>
      <c r="U191" s="151">
        <f t="shared" ref="U191:U195" si="197">(S191+T191)/2</f>
        <v>30.200000000000003</v>
      </c>
      <c r="V191" s="84"/>
      <c r="W191" s="84"/>
      <c r="X191" s="84"/>
      <c r="Y191" s="84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>
      <c r="A192" s="83"/>
      <c r="B192" s="2"/>
      <c r="C192" s="5">
        <v>2</v>
      </c>
      <c r="D192" s="144">
        <f t="shared" ref="D192:E192" si="198">ROUND(D183,1)</f>
        <v>29.9</v>
      </c>
      <c r="E192" s="145">
        <f t="shared" si="198"/>
        <v>29.9</v>
      </c>
      <c r="F192" s="145">
        <f t="shared" si="191"/>
        <v>29.9</v>
      </c>
      <c r="G192" s="171"/>
      <c r="H192" s="145">
        <f t="shared" ref="H192:I192" si="199">ROUND(H183,1)</f>
        <v>30.2</v>
      </c>
      <c r="I192" s="145">
        <f t="shared" si="199"/>
        <v>30.3</v>
      </c>
      <c r="J192" s="147">
        <f t="shared" si="193"/>
        <v>30.25</v>
      </c>
      <c r="K192" s="152"/>
      <c r="L192" s="153"/>
      <c r="M192" s="153"/>
      <c r="N192" s="34"/>
      <c r="O192" s="148">
        <f t="shared" ref="O192:P192" si="200">ROUND(O183,1)</f>
        <v>29.9</v>
      </c>
      <c r="P192" s="149">
        <f t="shared" si="200"/>
        <v>29.9</v>
      </c>
      <c r="Q192" s="149">
        <f t="shared" si="195"/>
        <v>29.9</v>
      </c>
      <c r="R192" s="150"/>
      <c r="S192" s="149">
        <f t="shared" ref="S192:T192" si="201">ROUND(S183,1)</f>
        <v>30.1</v>
      </c>
      <c r="T192" s="149">
        <f t="shared" si="201"/>
        <v>30.2</v>
      </c>
      <c r="U192" s="151">
        <f t="shared" si="197"/>
        <v>30.15</v>
      </c>
      <c r="V192" s="84"/>
      <c r="W192" s="84"/>
      <c r="X192" s="84"/>
      <c r="Y192" s="84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>
      <c r="A193" s="83"/>
      <c r="B193" s="2"/>
      <c r="C193" s="5">
        <v>3</v>
      </c>
      <c r="D193" s="144">
        <f t="shared" ref="D193:E193" si="202">ROUND(D184,1)</f>
        <v>29.9</v>
      </c>
      <c r="E193" s="145">
        <f t="shared" si="202"/>
        <v>30</v>
      </c>
      <c r="F193" s="145">
        <f t="shared" si="191"/>
        <v>29.95</v>
      </c>
      <c r="G193" s="171"/>
      <c r="H193" s="145">
        <f t="shared" ref="H193:I193" si="203">ROUND(H184,1)</f>
        <v>30.2</v>
      </c>
      <c r="I193" s="145">
        <f t="shared" si="203"/>
        <v>30.3</v>
      </c>
      <c r="J193" s="147">
        <f t="shared" si="193"/>
        <v>30.25</v>
      </c>
      <c r="K193" s="152"/>
      <c r="L193" s="153"/>
      <c r="M193" s="153"/>
      <c r="N193" s="34"/>
      <c r="O193" s="148">
        <f t="shared" ref="O193:P193" si="204">ROUND(O184,1)</f>
        <v>29.9</v>
      </c>
      <c r="P193" s="149">
        <f t="shared" si="204"/>
        <v>30</v>
      </c>
      <c r="Q193" s="149">
        <f t="shared" si="195"/>
        <v>29.95</v>
      </c>
      <c r="R193" s="150"/>
      <c r="S193" s="149">
        <f t="shared" ref="S193:T193" si="205">ROUND(S184,1)</f>
        <v>30.2</v>
      </c>
      <c r="T193" s="149">
        <f t="shared" si="205"/>
        <v>30.3</v>
      </c>
      <c r="U193" s="151">
        <f t="shared" si="197"/>
        <v>30.25</v>
      </c>
      <c r="V193" s="84"/>
      <c r="W193" s="84"/>
      <c r="X193" s="84"/>
      <c r="Y193" s="84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>
      <c r="A194" s="83"/>
      <c r="B194" s="2"/>
      <c r="C194" s="5">
        <v>4</v>
      </c>
      <c r="D194" s="144">
        <f t="shared" ref="D194:E194" si="206">ROUND(D185,1)</f>
        <v>29.9</v>
      </c>
      <c r="E194" s="145">
        <f t="shared" si="206"/>
        <v>30</v>
      </c>
      <c r="F194" s="145">
        <f t="shared" si="191"/>
        <v>29.95</v>
      </c>
      <c r="G194" s="171"/>
      <c r="H194" s="145">
        <f t="shared" ref="H194:I194" si="207">ROUND(H185,1)</f>
        <v>30.2</v>
      </c>
      <c r="I194" s="145">
        <f t="shared" si="207"/>
        <v>30.3</v>
      </c>
      <c r="J194" s="147">
        <f t="shared" si="193"/>
        <v>30.25</v>
      </c>
      <c r="K194" s="152"/>
      <c r="L194" s="34" t="s">
        <v>14</v>
      </c>
      <c r="M194" s="28" t="e">
        <f>AVERAGE(H196,D196)</f>
        <v>#DIV/0!</v>
      </c>
      <c r="N194" s="34"/>
      <c r="O194" s="148">
        <f t="shared" ref="O194:P194" si="208">ROUND(O185,1)</f>
        <v>29.9</v>
      </c>
      <c r="P194" s="149">
        <f t="shared" si="208"/>
        <v>30</v>
      </c>
      <c r="Q194" s="149">
        <f t="shared" si="195"/>
        <v>29.95</v>
      </c>
      <c r="R194" s="150"/>
      <c r="S194" s="149">
        <f t="shared" ref="S194:T194" si="209">ROUND(S185,1)</f>
        <v>30.2</v>
      </c>
      <c r="T194" s="149">
        <f t="shared" si="209"/>
        <v>30.3</v>
      </c>
      <c r="U194" s="151">
        <f t="shared" si="197"/>
        <v>30.25</v>
      </c>
      <c r="V194" s="84"/>
      <c r="W194" s="34" t="s">
        <v>14</v>
      </c>
      <c r="X194" s="56" t="e">
        <f>AVERAGE(S196,O196)</f>
        <v>#DIV/0!</v>
      </c>
      <c r="Y194" s="84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>
      <c r="A195" s="83"/>
      <c r="B195" s="2"/>
      <c r="C195" s="5">
        <v>5</v>
      </c>
      <c r="D195" s="156">
        <f t="shared" ref="D195:E195" si="210">ROUND(D186,1)</f>
        <v>29.9</v>
      </c>
      <c r="E195" s="157">
        <f t="shared" si="210"/>
        <v>30</v>
      </c>
      <c r="F195" s="157">
        <f t="shared" si="191"/>
        <v>29.95</v>
      </c>
      <c r="G195" s="178"/>
      <c r="H195" s="145">
        <f t="shared" ref="H195:I195" si="211">ROUND(H186,1)</f>
        <v>30.2</v>
      </c>
      <c r="I195" s="145">
        <f t="shared" si="211"/>
        <v>30.4</v>
      </c>
      <c r="J195" s="147">
        <f t="shared" si="193"/>
        <v>30.299999999999997</v>
      </c>
      <c r="K195" s="152"/>
      <c r="L195" s="34" t="s">
        <v>15</v>
      </c>
      <c r="M195" s="28" t="e">
        <f>AVERAGE(I196,E196)</f>
        <v>#DIV/0!</v>
      </c>
      <c r="N195" s="34"/>
      <c r="O195" s="159">
        <f t="shared" ref="O195:P195" si="212">ROUND(O186,1)</f>
        <v>29.9</v>
      </c>
      <c r="P195" s="160">
        <f t="shared" si="212"/>
        <v>30</v>
      </c>
      <c r="Q195" s="160">
        <f t="shared" si="195"/>
        <v>29.95</v>
      </c>
      <c r="R195" s="161"/>
      <c r="S195" s="149">
        <f t="shared" ref="S195:T195" si="213">ROUND(S186,1)</f>
        <v>30.2</v>
      </c>
      <c r="T195" s="149">
        <f t="shared" si="213"/>
        <v>30.4</v>
      </c>
      <c r="U195" s="162">
        <f t="shared" si="197"/>
        <v>30.299999999999997</v>
      </c>
      <c r="V195" s="84"/>
      <c r="W195" s="34" t="s">
        <v>15</v>
      </c>
      <c r="X195" s="163" t="e">
        <f>AVERAGE(T196,P196)</f>
        <v>#DIV/0!</v>
      </c>
      <c r="Y195" s="84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>
      <c r="A196" s="83"/>
      <c r="B196" s="2"/>
      <c r="C196" s="5"/>
      <c r="D196" s="28"/>
      <c r="E196" s="28"/>
      <c r="F196" s="145">
        <f>AVERAGE(F191:F195)</f>
        <v>29.919999999999998</v>
      </c>
      <c r="G196" s="28"/>
      <c r="H196" s="28"/>
      <c r="I196" s="28"/>
      <c r="J196" s="164">
        <f>AVERAGE(J191:J195)</f>
        <v>30.27</v>
      </c>
      <c r="K196" s="152"/>
      <c r="L196" s="34" t="s">
        <v>37</v>
      </c>
      <c r="M196" s="164">
        <f>AVERAGE(J196,F196)</f>
        <v>30.094999999999999</v>
      </c>
      <c r="N196" s="34"/>
      <c r="O196" s="103"/>
      <c r="P196" s="103"/>
      <c r="Q196" s="149">
        <f>AVERAGE(Q191:Q195)</f>
        <v>29.93</v>
      </c>
      <c r="R196" s="103"/>
      <c r="S196" s="103"/>
      <c r="T196" s="165"/>
      <c r="U196" s="162">
        <f>AVERAGE(U191:U195)</f>
        <v>30.229999999999997</v>
      </c>
      <c r="V196" s="84"/>
      <c r="W196" s="166" t="s">
        <v>37</v>
      </c>
      <c r="X196" s="162">
        <f>AVERAGE(U196,Q196)</f>
        <v>30.08</v>
      </c>
      <c r="Y196" s="84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>
      <c r="A197" s="83"/>
      <c r="B197" s="2"/>
      <c r="C197" s="2"/>
      <c r="D197" s="2"/>
      <c r="E197" s="2"/>
      <c r="F197" s="2"/>
      <c r="G197" s="2"/>
      <c r="H197" s="2"/>
      <c r="I197" s="2"/>
      <c r="L197" s="2"/>
      <c r="M197" s="2"/>
      <c r="N197" s="2"/>
      <c r="O197" s="85"/>
      <c r="P197" s="85"/>
      <c r="Q197" s="85"/>
      <c r="R197" s="85"/>
      <c r="S197" s="85"/>
      <c r="T197" s="85"/>
      <c r="U197" s="85"/>
      <c r="V197" s="84"/>
      <c r="W197" s="84"/>
      <c r="X197" s="84"/>
      <c r="Y197" s="84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>
      <c r="A198" s="2"/>
      <c r="B198" s="2"/>
      <c r="C198" s="2"/>
      <c r="D198" s="2"/>
      <c r="E198" s="2"/>
      <c r="F198" s="2"/>
      <c r="G198" s="2"/>
      <c r="H198" s="2"/>
      <c r="I198" s="2"/>
      <c r="L198" s="2"/>
      <c r="M198" s="2"/>
      <c r="N198" s="2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>
      <c r="A199" s="2"/>
      <c r="B199" s="2"/>
      <c r="C199" s="2"/>
      <c r="D199" s="2"/>
      <c r="E199" s="2"/>
      <c r="F199" s="2"/>
      <c r="G199" s="2"/>
      <c r="H199" s="2"/>
      <c r="I199" s="2"/>
      <c r="L199" s="2"/>
      <c r="M199" s="2"/>
      <c r="N199" s="2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>
      <c r="A200" s="2"/>
      <c r="B200" s="2"/>
      <c r="C200" s="2"/>
      <c r="D200" s="2"/>
      <c r="E200" s="2"/>
      <c r="F200" s="2"/>
      <c r="G200" s="2"/>
      <c r="H200" s="2"/>
      <c r="I200" s="2"/>
      <c r="L200" s="2"/>
      <c r="M200" s="2"/>
      <c r="N200" s="2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>
      <c r="A201" s="2"/>
      <c r="B201" s="2"/>
      <c r="C201" s="2"/>
      <c r="D201" s="2"/>
      <c r="E201" s="2"/>
      <c r="F201" s="2"/>
      <c r="G201" s="2"/>
      <c r="H201" s="2"/>
      <c r="I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>
      <c r="A202" s="119" t="s">
        <v>38</v>
      </c>
      <c r="B202" s="84"/>
      <c r="C202" s="70" t="s">
        <v>3</v>
      </c>
      <c r="D202" s="46" t="s">
        <v>4</v>
      </c>
      <c r="E202" s="183"/>
      <c r="F202" s="183"/>
      <c r="G202" s="183"/>
      <c r="H202" s="183"/>
      <c r="I202" s="184"/>
      <c r="J202" s="185"/>
      <c r="K202" s="186" t="s">
        <v>5</v>
      </c>
      <c r="L202" s="183"/>
      <c r="M202" s="183"/>
      <c r="N202" s="183"/>
      <c r="O202" s="183"/>
      <c r="P202" s="183"/>
      <c r="Q202" s="185"/>
      <c r="R202" s="84"/>
      <c r="S202" s="84"/>
      <c r="T202" s="84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>
      <c r="A203" s="84"/>
      <c r="B203" s="84"/>
      <c r="C203" s="70" t="s">
        <v>39</v>
      </c>
      <c r="D203" s="2" t="s">
        <v>40</v>
      </c>
      <c r="E203" s="2" t="s">
        <v>30</v>
      </c>
      <c r="F203" s="2" t="s">
        <v>41</v>
      </c>
      <c r="G203" s="2" t="s">
        <v>42</v>
      </c>
      <c r="H203" s="2" t="s">
        <v>36</v>
      </c>
      <c r="I203" s="33" t="s">
        <v>43</v>
      </c>
      <c r="J203" s="70" t="s">
        <v>12</v>
      </c>
      <c r="K203" s="2" t="s">
        <v>30</v>
      </c>
      <c r="L203" s="2" t="s">
        <v>30</v>
      </c>
      <c r="M203" s="72" t="s">
        <v>41</v>
      </c>
      <c r="N203" s="2" t="s">
        <v>36</v>
      </c>
      <c r="O203" s="2" t="s">
        <v>36</v>
      </c>
      <c r="P203" s="72" t="s">
        <v>43</v>
      </c>
      <c r="Q203" s="70" t="s">
        <v>13</v>
      </c>
      <c r="R203" s="84"/>
      <c r="S203" s="84"/>
      <c r="T203" s="84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>
      <c r="A204" s="84"/>
      <c r="B204" s="84"/>
      <c r="C204" s="94">
        <v>1</v>
      </c>
      <c r="D204" s="33">
        <v>29.947569999999999</v>
      </c>
      <c r="E204" s="33">
        <v>29.939</v>
      </c>
      <c r="F204" s="187">
        <f t="shared" ref="F204:F208" si="214">AVERAGE(D204:E204)</f>
        <v>29.943284999999999</v>
      </c>
      <c r="G204" s="33">
        <v>29.881910000000001</v>
      </c>
      <c r="H204" s="33">
        <v>29.887319999999999</v>
      </c>
      <c r="I204" s="187">
        <f t="shared" ref="I204:I208" si="215">AVERAGE(G204:H204)</f>
        <v>29.884615</v>
      </c>
      <c r="J204" s="188">
        <f t="shared" ref="J204:J208" si="216">AVERAGE(I204,F204)</f>
        <v>29.91395</v>
      </c>
      <c r="K204" s="33">
        <v>30.167300000000001</v>
      </c>
      <c r="L204" s="33">
        <v>30.167300000000001</v>
      </c>
      <c r="M204" s="187">
        <f t="shared" ref="M204:M208" si="217">AVERAGE(K204:L204)</f>
        <v>30.167300000000001</v>
      </c>
      <c r="N204" s="33">
        <v>30.082599999999999</v>
      </c>
      <c r="O204" s="33">
        <v>30.082599999999999</v>
      </c>
      <c r="P204" s="187">
        <f t="shared" ref="P204:P208" si="218">AVERAGE(N204:O204)</f>
        <v>30.082599999999999</v>
      </c>
      <c r="Q204" s="188">
        <f t="shared" ref="Q204:Q208" si="219">AVERAGE(P204,M204)</f>
        <v>30.124949999999998</v>
      </c>
      <c r="R204" s="103"/>
      <c r="S204" s="103"/>
      <c r="T204" s="84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>
      <c r="A205" s="84"/>
      <c r="B205" s="84"/>
      <c r="C205" s="94">
        <v>2</v>
      </c>
      <c r="D205" s="33">
        <v>29.910060000000001</v>
      </c>
      <c r="E205" s="33">
        <v>29.895409999999998</v>
      </c>
      <c r="F205" s="187">
        <f t="shared" si="214"/>
        <v>29.902735</v>
      </c>
      <c r="G205" s="33">
        <v>29.95553</v>
      </c>
      <c r="H205" s="33">
        <v>29.952100000000002</v>
      </c>
      <c r="I205" s="187">
        <f t="shared" si="215"/>
        <v>29.953814999999999</v>
      </c>
      <c r="J205" s="188">
        <f t="shared" si="216"/>
        <v>29.928274999999999</v>
      </c>
      <c r="K205" s="33">
        <v>30.100999999999999</v>
      </c>
      <c r="L205" s="33">
        <v>30.100999999999999</v>
      </c>
      <c r="M205" s="187">
        <f t="shared" si="217"/>
        <v>30.100999999999999</v>
      </c>
      <c r="N205" s="33">
        <v>30.189699999999998</v>
      </c>
      <c r="O205" s="33">
        <v>30.189699999999998</v>
      </c>
      <c r="P205" s="187">
        <f t="shared" si="218"/>
        <v>30.189699999999998</v>
      </c>
      <c r="Q205" s="188">
        <f t="shared" si="219"/>
        <v>30.145350000000001</v>
      </c>
      <c r="R205" s="103"/>
      <c r="S205" s="103"/>
      <c r="T205" s="84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>
      <c r="A206" s="84"/>
      <c r="B206" s="84"/>
      <c r="C206" s="94">
        <v>3</v>
      </c>
      <c r="D206" s="33">
        <v>29.962319999999998</v>
      </c>
      <c r="E206" s="33">
        <v>29.961600000000001</v>
      </c>
      <c r="F206" s="187">
        <f t="shared" si="214"/>
        <v>29.961959999999998</v>
      </c>
      <c r="G206" s="33">
        <v>29.84151</v>
      </c>
      <c r="H206" s="33">
        <v>29.83999</v>
      </c>
      <c r="I206" s="187">
        <f t="shared" si="215"/>
        <v>29.84075</v>
      </c>
      <c r="J206" s="188">
        <f t="shared" si="216"/>
        <v>29.901354999999999</v>
      </c>
      <c r="K206" s="33">
        <v>30.224699999999999</v>
      </c>
      <c r="L206" s="33">
        <v>30.224699999999999</v>
      </c>
      <c r="M206" s="187">
        <f t="shared" si="217"/>
        <v>30.224699999999999</v>
      </c>
      <c r="N206" s="33">
        <v>30.129300000000001</v>
      </c>
      <c r="O206" s="33">
        <v>30.129300000000001</v>
      </c>
      <c r="P206" s="187">
        <f t="shared" si="218"/>
        <v>30.129300000000001</v>
      </c>
      <c r="Q206" s="188">
        <f t="shared" si="219"/>
        <v>30.177</v>
      </c>
      <c r="R206" s="103"/>
      <c r="S206" s="2" t="s">
        <v>14</v>
      </c>
      <c r="T206" s="189">
        <f>AVERAGE(F209,M209)</f>
        <v>30.039695999999999</v>
      </c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>
      <c r="A207" s="84"/>
      <c r="B207" s="84"/>
      <c r="C207" s="94">
        <v>4</v>
      </c>
      <c r="D207" s="33">
        <v>29.92454</v>
      </c>
      <c r="E207" s="33">
        <v>29.666689999999999</v>
      </c>
      <c r="F207" s="187">
        <f t="shared" si="214"/>
        <v>29.795614999999998</v>
      </c>
      <c r="G207" s="33">
        <v>29.75027</v>
      </c>
      <c r="H207" s="33">
        <v>29.85107</v>
      </c>
      <c r="I207" s="187">
        <f t="shared" si="215"/>
        <v>29.80067</v>
      </c>
      <c r="J207" s="188">
        <f t="shared" si="216"/>
        <v>29.798142499999997</v>
      </c>
      <c r="K207" s="33">
        <v>30.198499999999999</v>
      </c>
      <c r="L207" s="33">
        <v>30.198499999999999</v>
      </c>
      <c r="M207" s="187">
        <f t="shared" si="217"/>
        <v>30.198499999999999</v>
      </c>
      <c r="N207" s="33">
        <v>30.119800000000001</v>
      </c>
      <c r="O207" s="33">
        <v>30.119800000000001</v>
      </c>
      <c r="P207" s="187">
        <f t="shared" si="218"/>
        <v>30.119800000000001</v>
      </c>
      <c r="Q207" s="188">
        <f t="shared" si="219"/>
        <v>30.15915</v>
      </c>
      <c r="R207" s="103"/>
      <c r="S207" s="2" t="s">
        <v>15</v>
      </c>
      <c r="T207" s="189">
        <f>AVERAGE(I209,P209)</f>
        <v>30.000696999999995</v>
      </c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>
      <c r="A208" s="2"/>
      <c r="B208" s="84"/>
      <c r="C208" s="94">
        <v>5</v>
      </c>
      <c r="D208" s="190">
        <v>29.92071</v>
      </c>
      <c r="E208" s="190">
        <v>29.915220000000001</v>
      </c>
      <c r="F208" s="191">
        <f t="shared" si="214"/>
        <v>29.917965000000002</v>
      </c>
      <c r="G208" s="190">
        <v>29.89846</v>
      </c>
      <c r="H208" s="190">
        <v>29.901579999999999</v>
      </c>
      <c r="I208" s="191">
        <f t="shared" si="215"/>
        <v>29.900019999999998</v>
      </c>
      <c r="J208" s="192">
        <f t="shared" si="216"/>
        <v>29.9089925</v>
      </c>
      <c r="K208" s="190">
        <v>30.183900000000001</v>
      </c>
      <c r="L208" s="190">
        <v>30.183900000000001</v>
      </c>
      <c r="M208" s="191">
        <f t="shared" si="217"/>
        <v>30.183900000000001</v>
      </c>
      <c r="N208" s="190">
        <v>30.105699999999999</v>
      </c>
      <c r="O208" s="190">
        <v>30.105699999999999</v>
      </c>
      <c r="P208" s="191">
        <f t="shared" si="218"/>
        <v>30.105699999999999</v>
      </c>
      <c r="Q208" s="192">
        <f t="shared" si="219"/>
        <v>30.1448</v>
      </c>
      <c r="R208" s="103"/>
      <c r="S208" s="133"/>
      <c r="T208" s="84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>
      <c r="A209" s="2"/>
      <c r="B209" s="84"/>
      <c r="C209" s="84"/>
      <c r="D209" s="103"/>
      <c r="E209" s="103"/>
      <c r="F209" s="189">
        <f>AVERAGE(F204:F208)</f>
        <v>29.904311999999997</v>
      </c>
      <c r="G209" s="103"/>
      <c r="H209" s="103"/>
      <c r="I209" s="188">
        <f t="shared" ref="I209:J209" si="220">AVERAGE(I204:I208)</f>
        <v>29.875973999999996</v>
      </c>
      <c r="J209" s="192">
        <f t="shared" si="220"/>
        <v>29.890143000000002</v>
      </c>
      <c r="K209" s="103"/>
      <c r="L209" s="103"/>
      <c r="M209" s="189">
        <f>AVERAGE(M204:M208)</f>
        <v>30.175079999999998</v>
      </c>
      <c r="N209" s="103"/>
      <c r="O209" s="103"/>
      <c r="P209" s="188">
        <f t="shared" ref="P209:Q209" si="221">AVERAGE(P204:P208)</f>
        <v>30.125419999999998</v>
      </c>
      <c r="Q209" s="192">
        <f t="shared" si="221"/>
        <v>30.15025</v>
      </c>
      <c r="R209" s="165"/>
      <c r="S209" s="192">
        <f>AVERAGE(Q209,J209)</f>
        <v>30.020196500000001</v>
      </c>
      <c r="T209" s="84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>
      <c r="A210" s="84"/>
      <c r="B210" s="84"/>
      <c r="C210" s="84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4"/>
      <c r="S210" s="84"/>
      <c r="T210" s="84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>
      <c r="A211" s="193" t="s">
        <v>44</v>
      </c>
      <c r="B211" s="84"/>
      <c r="C211" s="70" t="s">
        <v>3</v>
      </c>
      <c r="D211" s="2" t="s">
        <v>4</v>
      </c>
      <c r="E211" s="84"/>
      <c r="F211" s="84"/>
      <c r="G211" s="84"/>
      <c r="H211" s="84"/>
      <c r="I211" s="103"/>
      <c r="J211" s="91"/>
      <c r="K211" s="33" t="s">
        <v>5</v>
      </c>
      <c r="L211" s="84"/>
      <c r="M211" s="84"/>
      <c r="N211" s="84"/>
      <c r="O211" s="84"/>
      <c r="P211" s="84"/>
      <c r="Q211" s="91"/>
      <c r="R211" s="84"/>
      <c r="S211" s="84"/>
      <c r="T211" s="84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>
      <c r="A212" s="84"/>
      <c r="B212" s="84"/>
      <c r="C212" s="70" t="s">
        <v>39</v>
      </c>
      <c r="D212" s="2" t="s">
        <v>40</v>
      </c>
      <c r="E212" s="2" t="s">
        <v>30</v>
      </c>
      <c r="F212" s="2" t="s">
        <v>41</v>
      </c>
      <c r="G212" s="2" t="s">
        <v>42</v>
      </c>
      <c r="H212" s="2" t="s">
        <v>36</v>
      </c>
      <c r="I212" s="33" t="s">
        <v>43</v>
      </c>
      <c r="J212" s="70" t="s">
        <v>12</v>
      </c>
      <c r="K212" s="2" t="s">
        <v>30</v>
      </c>
      <c r="L212" s="2" t="s">
        <v>30</v>
      </c>
      <c r="M212" s="72" t="s">
        <v>41</v>
      </c>
      <c r="N212" s="2" t="s">
        <v>36</v>
      </c>
      <c r="O212" s="2" t="s">
        <v>36</v>
      </c>
      <c r="P212" s="72" t="s">
        <v>43</v>
      </c>
      <c r="Q212" s="70" t="s">
        <v>13</v>
      </c>
      <c r="R212" s="84"/>
      <c r="S212" s="84"/>
      <c r="T212" s="84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>
      <c r="A213" s="84"/>
      <c r="B213" s="84"/>
      <c r="C213" s="94">
        <v>1</v>
      </c>
      <c r="D213" s="33">
        <v>29.83494</v>
      </c>
      <c r="E213" s="33">
        <v>29.84309</v>
      </c>
      <c r="F213" s="187">
        <f t="shared" ref="F213:F217" si="222">AVERAGE(D213:E213)</f>
        <v>29.839015</v>
      </c>
      <c r="G213" s="33">
        <v>29.865320000000001</v>
      </c>
      <c r="H213" s="33">
        <v>29.75694</v>
      </c>
      <c r="I213" s="187">
        <f t="shared" ref="I213:I217" si="223">AVERAGE(G213:H213)</f>
        <v>29.811129999999999</v>
      </c>
      <c r="J213" s="188">
        <f t="shared" ref="J213:J217" si="224">AVERAGE(I213,F213)</f>
        <v>29.825072499999997</v>
      </c>
      <c r="K213" s="33">
        <v>30.305800000000001</v>
      </c>
      <c r="L213" s="33">
        <v>30.305800000000001</v>
      </c>
      <c r="M213" s="187">
        <f t="shared" ref="M213:M217" si="225">AVERAGE(K213:L213)</f>
        <v>30.305800000000001</v>
      </c>
      <c r="N213" s="33">
        <v>30.175799999999999</v>
      </c>
      <c r="O213" s="33">
        <v>30.175799999999999</v>
      </c>
      <c r="P213" s="187">
        <f t="shared" ref="P213:P217" si="226">AVERAGE(N213:O213)</f>
        <v>30.175799999999999</v>
      </c>
      <c r="Q213" s="188">
        <f t="shared" ref="Q213:Q217" si="227">AVERAGE(P213,M213)</f>
        <v>30.2408</v>
      </c>
      <c r="R213" s="103"/>
      <c r="S213" s="103"/>
      <c r="T213" s="84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>
      <c r="A214" s="84"/>
      <c r="B214" s="84"/>
      <c r="C214" s="94">
        <v>2</v>
      </c>
      <c r="D214" s="33">
        <v>29.930029999999999</v>
      </c>
      <c r="E214" s="33">
        <v>29.930140000000002</v>
      </c>
      <c r="F214" s="187">
        <f t="shared" si="222"/>
        <v>29.930084999999998</v>
      </c>
      <c r="G214" s="33">
        <v>29.83831</v>
      </c>
      <c r="H214" s="33">
        <v>29.853480000000001</v>
      </c>
      <c r="I214" s="187">
        <f t="shared" si="223"/>
        <v>29.845894999999999</v>
      </c>
      <c r="J214" s="188">
        <f t="shared" si="224"/>
        <v>29.887989999999999</v>
      </c>
      <c r="K214" s="33">
        <v>30.282499999999999</v>
      </c>
      <c r="L214" s="33">
        <f t="shared" ref="L214:L217" si="228">K214</f>
        <v>30.282499999999999</v>
      </c>
      <c r="M214" s="187">
        <f t="shared" si="225"/>
        <v>30.282499999999999</v>
      </c>
      <c r="N214" s="33">
        <v>30.165299999999998</v>
      </c>
      <c r="O214" s="33">
        <f t="shared" ref="O214:O217" si="229">N214</f>
        <v>30.165299999999998</v>
      </c>
      <c r="P214" s="187">
        <f t="shared" si="226"/>
        <v>30.165299999999998</v>
      </c>
      <c r="Q214" s="188">
        <f t="shared" si="227"/>
        <v>30.2239</v>
      </c>
      <c r="R214" s="103"/>
      <c r="S214" s="103"/>
      <c r="T214" s="84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>
      <c r="A215" s="84"/>
      <c r="B215" s="84"/>
      <c r="C215" s="94">
        <v>3</v>
      </c>
      <c r="D215" s="33">
        <v>29.86074</v>
      </c>
      <c r="E215" s="33">
        <v>29.85614</v>
      </c>
      <c r="F215" s="187">
        <f t="shared" si="222"/>
        <v>29.858440000000002</v>
      </c>
      <c r="G215" s="33">
        <v>29.899080000000001</v>
      </c>
      <c r="H215" s="33">
        <v>29.897169999999999</v>
      </c>
      <c r="I215" s="187">
        <f t="shared" si="223"/>
        <v>29.898125</v>
      </c>
      <c r="J215" s="188">
        <f t="shared" si="224"/>
        <v>29.878282500000001</v>
      </c>
      <c r="K215" s="33">
        <v>30.227900000000002</v>
      </c>
      <c r="L215" s="33">
        <f t="shared" si="228"/>
        <v>30.227900000000002</v>
      </c>
      <c r="M215" s="187">
        <f t="shared" si="225"/>
        <v>30.227900000000002</v>
      </c>
      <c r="N215" s="33">
        <v>30.358699999999999</v>
      </c>
      <c r="O215" s="33">
        <f t="shared" si="229"/>
        <v>30.358699999999999</v>
      </c>
      <c r="P215" s="187">
        <f t="shared" si="226"/>
        <v>30.358699999999999</v>
      </c>
      <c r="Q215" s="188">
        <f t="shared" si="227"/>
        <v>30.293300000000002</v>
      </c>
      <c r="R215" s="103"/>
      <c r="S215" s="2" t="s">
        <v>14</v>
      </c>
      <c r="T215" s="189">
        <f>AVERAGE(F218,M218)</f>
        <v>30.084801500000001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>
      <c r="A216" s="84"/>
      <c r="B216" s="84"/>
      <c r="C216" s="94">
        <v>4</v>
      </c>
      <c r="D216" s="33">
        <v>29.89452</v>
      </c>
      <c r="E216" s="33">
        <v>29.892900000000001</v>
      </c>
      <c r="F216" s="187">
        <f t="shared" si="222"/>
        <v>29.893709999999999</v>
      </c>
      <c r="G216" s="33">
        <v>29.929960000000001</v>
      </c>
      <c r="H216" s="33">
        <v>29.930070000000001</v>
      </c>
      <c r="I216" s="187">
        <f t="shared" si="223"/>
        <v>29.930015000000001</v>
      </c>
      <c r="J216" s="188">
        <f t="shared" si="224"/>
        <v>29.911862499999998</v>
      </c>
      <c r="K216" s="33">
        <v>30.254200000000001</v>
      </c>
      <c r="L216" s="33">
        <f t="shared" si="228"/>
        <v>30.254200000000001</v>
      </c>
      <c r="M216" s="187">
        <f t="shared" si="225"/>
        <v>30.254200000000001</v>
      </c>
      <c r="N216" s="33">
        <v>30.3826</v>
      </c>
      <c r="O216" s="33">
        <f t="shared" si="229"/>
        <v>30.3826</v>
      </c>
      <c r="P216" s="187">
        <f t="shared" si="226"/>
        <v>30.3826</v>
      </c>
      <c r="Q216" s="188">
        <f t="shared" si="227"/>
        <v>30.3184</v>
      </c>
      <c r="R216" s="103"/>
      <c r="S216" s="2" t="s">
        <v>15</v>
      </c>
      <c r="T216" s="189">
        <f>AVERAGE(I218,P218)</f>
        <v>30.064639999999997</v>
      </c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>
      <c r="A217" s="2"/>
      <c r="B217" s="84"/>
      <c r="C217" s="94">
        <v>5</v>
      </c>
      <c r="D217" s="190">
        <v>29.927659999999999</v>
      </c>
      <c r="E217" s="190">
        <v>29.926870000000001</v>
      </c>
      <c r="F217" s="191">
        <f t="shared" si="222"/>
        <v>29.927264999999998</v>
      </c>
      <c r="G217" s="190">
        <v>29.866129999999998</v>
      </c>
      <c r="H217" s="190">
        <v>29.84834</v>
      </c>
      <c r="I217" s="191">
        <f t="shared" si="223"/>
        <v>29.857234999999999</v>
      </c>
      <c r="J217" s="192">
        <f t="shared" si="224"/>
        <v>29.892249999999997</v>
      </c>
      <c r="K217" s="190">
        <v>30.3291</v>
      </c>
      <c r="L217" s="33">
        <f t="shared" si="228"/>
        <v>30.3291</v>
      </c>
      <c r="M217" s="191">
        <f t="shared" si="225"/>
        <v>30.3291</v>
      </c>
      <c r="N217" s="190">
        <v>30.221599999999999</v>
      </c>
      <c r="O217" s="33">
        <f t="shared" si="229"/>
        <v>30.221599999999999</v>
      </c>
      <c r="P217" s="191">
        <f t="shared" si="226"/>
        <v>30.221599999999999</v>
      </c>
      <c r="Q217" s="192">
        <f t="shared" si="227"/>
        <v>30.27535</v>
      </c>
      <c r="R217" s="103"/>
      <c r="S217" s="133"/>
      <c r="T217" s="84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>
      <c r="A218" s="2"/>
      <c r="B218" s="84"/>
      <c r="C218" s="84"/>
      <c r="D218" s="103"/>
      <c r="E218" s="103"/>
      <c r="F218" s="189">
        <f>AVERAGE(F213:F217)</f>
        <v>29.889702999999997</v>
      </c>
      <c r="G218" s="103"/>
      <c r="H218" s="103"/>
      <c r="I218" s="188">
        <f t="shared" ref="I218:J218" si="230">AVERAGE(I213:I217)</f>
        <v>29.868479999999998</v>
      </c>
      <c r="J218" s="192">
        <f t="shared" si="230"/>
        <v>29.879091499999998</v>
      </c>
      <c r="K218" s="103"/>
      <c r="L218" s="103"/>
      <c r="M218" s="189">
        <f>AVERAGE(M213:M217)</f>
        <v>30.279900000000005</v>
      </c>
      <c r="N218" s="103"/>
      <c r="O218" s="103"/>
      <c r="P218" s="188">
        <f t="shared" ref="P218:Q218" si="231">AVERAGE(P213:P217)</f>
        <v>30.2608</v>
      </c>
      <c r="Q218" s="192">
        <f t="shared" si="231"/>
        <v>30.270350000000001</v>
      </c>
      <c r="R218" s="165"/>
      <c r="S218" s="192">
        <f>AVERAGE(Q218,J218)</f>
        <v>30.074720749999997</v>
      </c>
      <c r="T218" s="84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>
      <c r="A219" s="84"/>
      <c r="B219" s="103"/>
      <c r="C219" s="103"/>
      <c r="D219" s="103"/>
      <c r="E219" s="84"/>
      <c r="F219" s="84"/>
      <c r="G219" s="84"/>
      <c r="H219" s="84"/>
      <c r="I219" s="84"/>
      <c r="J219" s="84"/>
      <c r="K219" s="84"/>
      <c r="L219" s="84"/>
      <c r="M219" s="84"/>
      <c r="N219" s="2"/>
      <c r="O219" s="2"/>
      <c r="P219" s="2"/>
      <c r="Q219" s="84"/>
      <c r="R219" s="84"/>
      <c r="S219" s="84"/>
      <c r="T219" s="84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:41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:4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:41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  <row r="1013" spans="1:41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</row>
    <row r="1014" spans="1:41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</row>
    <row r="1015" spans="1:41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</row>
    <row r="1016" spans="1:41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</row>
    <row r="1017" spans="1:41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</row>
    <row r="1018" spans="1:41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</row>
    <row r="1019" spans="1:41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</row>
    <row r="1020" spans="1:41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</row>
    <row r="1021" spans="1:41" ht="15.75" customHeight="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</row>
    <row r="1022" spans="1:41" ht="15.75" customHeight="1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</row>
    <row r="1023" spans="1:41" ht="15.75" customHeight="1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</row>
    <row r="1024" spans="1:41" ht="15.75" customHeight="1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</row>
    <row r="1025" spans="1:41" ht="15.75" customHeight="1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</row>
    <row r="1026" spans="1:41" ht="15.75" customHeight="1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</row>
    <row r="1027" spans="1:41" ht="15.75" customHeight="1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</row>
    <row r="1028" spans="1:41" ht="15.75" customHeight="1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</row>
    <row r="1029" spans="1:41" ht="15.75" customHeight="1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</row>
    <row r="1030" spans="1:41" ht="15.75" customHeight="1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</row>
    <row r="1031" spans="1:41" ht="15.75" customHeight="1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</row>
    <row r="1032" spans="1:41" ht="15.75" customHeight="1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</row>
    <row r="1033" spans="1:41" ht="15.75" customHeight="1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</row>
    <row r="1034" spans="1:41" ht="15.75" customHeight="1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</row>
    <row r="1035" spans="1:41" ht="15.75" customHeight="1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</row>
    <row r="1036" spans="1:41" ht="15.75" customHeight="1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</row>
    <row r="1037" spans="1:41" ht="15.75" customHeight="1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</row>
    <row r="1038" spans="1:41" ht="15.75" customHeight="1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</row>
    <row r="1039" spans="1:41" ht="15.75" customHeight="1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</row>
    <row r="1040" spans="1:41" ht="15.75" customHeight="1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</row>
    <row r="1041" spans="1:41" ht="15.75" customHeight="1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</row>
    <row r="1042" spans="1:41" ht="15.75" customHeight="1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</row>
    <row r="1043" spans="1:41" ht="15.75" customHeight="1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</row>
    <row r="1044" spans="1:41" ht="15.75" customHeight="1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</row>
    <row r="1045" spans="1:41" ht="15.75" customHeight="1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</row>
    <row r="1046" spans="1:41" ht="15.75" customHeight="1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</row>
    <row r="1047" spans="1:41" ht="15.75" customHeight="1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</row>
    <row r="1048" spans="1:41" ht="15.75" customHeight="1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</row>
    <row r="1049" spans="1:41" ht="15.75" customHeight="1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</row>
    <row r="1050" spans="1:41" ht="15.75" customHeight="1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</row>
    <row r="1051" spans="1:41" ht="15.75" customHeight="1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</row>
    <row r="1052" spans="1:41" ht="15.75" customHeight="1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</row>
    <row r="1053" spans="1:41" ht="15.75" customHeight="1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</row>
    <row r="1054" spans="1:41" ht="15.75" customHeight="1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</row>
    <row r="1055" spans="1:41" ht="15.75" customHeight="1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</row>
    <row r="1056" spans="1:41" ht="15.75" customHeight="1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</row>
    <row r="1057" spans="1:41" ht="15.75" customHeight="1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</row>
    <row r="1058" spans="1:41" ht="15.75" customHeight="1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</row>
    <row r="1059" spans="1:41" ht="15.75" customHeight="1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</row>
    <row r="1060" spans="1:41" ht="15.75" customHeight="1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</row>
    <row r="1061" spans="1:41" ht="15.75" customHeight="1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</row>
    <row r="1062" spans="1:41" ht="15.75" customHeight="1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</row>
    <row r="1063" spans="1:41" ht="15.75" customHeight="1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</row>
    <row r="1064" spans="1:41" ht="15.75" customHeight="1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</row>
    <row r="1065" spans="1:41" ht="15.75" customHeight="1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</row>
    <row r="1066" spans="1:41" ht="15.75" customHeight="1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</row>
    <row r="1067" spans="1:41" ht="15.75" customHeight="1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</row>
    <row r="1068" spans="1:41" ht="15.75" customHeight="1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</row>
    <row r="1069" spans="1:41" ht="15.75" customHeight="1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</row>
    <row r="1070" spans="1:41" ht="15.75" customHeight="1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</row>
    <row r="1071" spans="1:41" ht="15.75" customHeight="1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</row>
    <row r="1072" spans="1:41" ht="15.75" customHeight="1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</row>
    <row r="1073" spans="1:41" ht="15.75" customHeight="1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</row>
    <row r="1074" spans="1:41" ht="15.75" customHeight="1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</row>
    <row r="1075" spans="1:41" ht="15.75" customHeight="1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</row>
    <row r="1076" spans="1:41" ht="15.75" customHeight="1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</row>
    <row r="1077" spans="1:41" ht="15.75" customHeight="1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</row>
    <row r="1078" spans="1:41" ht="15.75" customHeight="1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</row>
    <row r="1079" spans="1:41" ht="15.75" customHeight="1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</row>
    <row r="1080" spans="1:41" ht="15.75" customHeight="1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</row>
    <row r="1081" spans="1:41" ht="15.75" customHeight="1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</row>
    <row r="1082" spans="1:41" ht="15.75" customHeight="1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</row>
    <row r="1083" spans="1:41" ht="15.75" customHeight="1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</row>
    <row r="1084" spans="1:41" ht="15.75" customHeight="1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</row>
    <row r="1085" spans="1:41" ht="15.75" customHeight="1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</row>
    <row r="1086" spans="1:41" ht="15.75" customHeight="1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</row>
    <row r="1087" spans="1:41" ht="15.75" customHeight="1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</row>
    <row r="1088" spans="1:41" ht="15.75" customHeight="1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</row>
    <row r="1089" spans="1:41" ht="15.75" customHeight="1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</row>
    <row r="1090" spans="1:41" ht="15.75" customHeight="1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</row>
    <row r="1091" spans="1:41" ht="15.75" customHeight="1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</row>
    <row r="1092" spans="1:41" ht="15.75" customHeight="1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</row>
    <row r="1093" spans="1:41" ht="15.75" customHeight="1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</row>
    <row r="1094" spans="1:41" ht="15.75" customHeight="1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</row>
    <row r="1095" spans="1:41" ht="15.75" customHeight="1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</row>
    <row r="1096" spans="1:41" ht="15.75" customHeight="1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</row>
    <row r="1097" spans="1:41" ht="15.75" customHeight="1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</row>
    <row r="1098" spans="1:41" ht="15.75" customHeight="1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</row>
    <row r="1099" spans="1:41" ht="15.75" customHeight="1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</row>
    <row r="1100" spans="1:41" ht="15.75" customHeight="1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</row>
    <row r="1101" spans="1:41" ht="15.75" customHeight="1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</row>
    <row r="1102" spans="1:41" ht="15.75" customHeight="1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</row>
    <row r="1103" spans="1:41" ht="15.75" customHeight="1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</row>
    <row r="1104" spans="1:41" ht="15.75" customHeight="1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</row>
    <row r="1105" spans="1:41" ht="15.75" customHeight="1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</row>
    <row r="1106" spans="1:41" ht="15.75" customHeight="1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</row>
    <row r="1107" spans="1:41" ht="15.75" customHeight="1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</row>
    <row r="1108" spans="1:41" ht="15.75" customHeight="1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</row>
    <row r="1109" spans="1:41" ht="15.75" customHeight="1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</row>
    <row r="1110" spans="1:41" ht="15.75" customHeight="1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</row>
    <row r="1111" spans="1:41" ht="15.75" customHeight="1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</row>
    <row r="1112" spans="1:41" ht="15.75" customHeight="1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</row>
    <row r="1113" spans="1:41" ht="15.75" customHeight="1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</row>
    <row r="1114" spans="1:41" ht="15.75" customHeight="1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</row>
    <row r="1115" spans="1:41" ht="15.75" customHeight="1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</row>
    <row r="1116" spans="1:41" ht="15.75" customHeight="1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</row>
    <row r="1117" spans="1:41" ht="15.75" customHeight="1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</row>
    <row r="1118" spans="1:41" ht="15.75" customHeight="1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</row>
    <row r="1119" spans="1:41" ht="15.75" customHeight="1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</row>
    <row r="1120" spans="1:41" ht="15.75" customHeight="1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</row>
  </sheetData>
  <pageMargins left="0.25" right="0.25" top="0.75" bottom="0.75" header="0" footer="0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C851"/>
  <sheetViews>
    <sheetView workbookViewId="0"/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174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/>
      <c r="F5" s="237"/>
      <c r="G5" s="237"/>
      <c r="H5" s="237"/>
      <c r="I5" s="237"/>
      <c r="J5" s="237">
        <v>1</v>
      </c>
      <c r="K5" s="237"/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-8.3437630371304569E-2</v>
      </c>
      <c r="C7" s="239"/>
      <c r="D7" s="214">
        <v>-0.29664334499416917</v>
      </c>
      <c r="E7" s="214"/>
      <c r="F7" s="206">
        <v>-0.17027162139642901</v>
      </c>
      <c r="G7" s="206"/>
      <c r="H7" s="207">
        <v>-0.31928232453584965</v>
      </c>
      <c r="I7" s="207"/>
      <c r="J7" s="240">
        <v>-0.19181038073815374</v>
      </c>
      <c r="K7" s="240"/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-0.21228906040718121</v>
      </c>
      <c r="AQ7" s="33" t="s">
        <v>75</v>
      </c>
      <c r="AR7" s="33">
        <f>AP7-AP13</f>
        <v>0.14789663487303545</v>
      </c>
      <c r="AS7" s="241">
        <f>AR7^2</f>
        <v>2.1873414606767966E-2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>
        <f>(B7-$AP7)^2</f>
        <v>1.6602691022290408E-2</v>
      </c>
      <c r="C8" s="235"/>
      <c r="D8" s="243">
        <f>(D7-$AP7)^2</f>
        <v>7.1156453281825544E-3</v>
      </c>
      <c r="E8" s="243"/>
      <c r="F8" s="244">
        <f>(F7-$AP7)^2</f>
        <v>1.7654651810222804E-3</v>
      </c>
      <c r="G8" s="244"/>
      <c r="H8" s="196">
        <f>(H7-$AP7)^2</f>
        <v>1.1447558568907008E-2</v>
      </c>
      <c r="I8" s="196"/>
      <c r="J8" s="232">
        <f>(J7-$AP7)^2</f>
        <v>4.1937632098663913E-4</v>
      </c>
      <c r="K8" s="23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>
        <v>-0.20032551539938073</v>
      </c>
      <c r="C9" s="239"/>
      <c r="D9" s="214">
        <v>-0.30253438932888127</v>
      </c>
      <c r="E9" s="214"/>
      <c r="F9" s="206">
        <v>-0.23687583222370756</v>
      </c>
      <c r="G9" s="206"/>
      <c r="H9" s="207">
        <v>-0.31720492758449692</v>
      </c>
      <c r="I9" s="207"/>
      <c r="J9" s="240">
        <v>-0.22059313562146629</v>
      </c>
      <c r="K9" s="240"/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-0.25550676003158657</v>
      </c>
      <c r="AQ9" s="33" t="s">
        <v>77</v>
      </c>
      <c r="AR9" s="33">
        <f>AP9-AP13</f>
        <v>0.10467893524863009</v>
      </c>
      <c r="AS9" s="241">
        <f>AR9^2</f>
        <v>1.0957679484786891E-2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>
        <f>(B9-$AP9)^2</f>
        <v>3.044969759159345E-3</v>
      </c>
      <c r="C10" s="235"/>
      <c r="D10" s="243">
        <f>(D9-$AP9)^2</f>
        <v>2.2115979173237712E-3</v>
      </c>
      <c r="E10" s="243"/>
      <c r="F10" s="244">
        <f>(F9-$AP9)^2</f>
        <v>3.4711147098239918E-4</v>
      </c>
      <c r="G10" s="244"/>
      <c r="H10" s="196">
        <f>(H9-$AP9)^2</f>
        <v>3.8066638793869999E-3</v>
      </c>
      <c r="I10" s="196"/>
      <c r="J10" s="232">
        <f>(J9-$AP9)^2</f>
        <v>1.2189611694509463E-3</v>
      </c>
      <c r="K10" s="232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>
        <v>-0.58314035818409637</v>
      </c>
      <c r="C11" s="239"/>
      <c r="D11" s="214">
        <v>-0.59682896379525496</v>
      </c>
      <c r="E11" s="214"/>
      <c r="F11" s="206">
        <v>-0.52184740962852116</v>
      </c>
      <c r="G11" s="206"/>
      <c r="H11" s="207">
        <v>-0.67561990347812717</v>
      </c>
      <c r="I11" s="207"/>
      <c r="J11" s="240">
        <v>-0.68636969192341168</v>
      </c>
      <c r="K11" s="240"/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-0.61276126540188225</v>
      </c>
      <c r="AQ11" s="33" t="s">
        <v>79</v>
      </c>
      <c r="AR11" s="33">
        <f>AP11-AP13</f>
        <v>-0.25257557012166559</v>
      </c>
      <c r="AS11" s="241">
        <f>AR11^2</f>
        <v>6.379441862228441E-2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>
        <f>(B11-$AP11)^2</f>
        <v>8.7739814440467934E-4</v>
      </c>
      <c r="C12" s="235"/>
      <c r="D12" s="243">
        <f>(D11-$AP11)^2</f>
        <v>2.5383823448453839E-4</v>
      </c>
      <c r="E12" s="243"/>
      <c r="F12" s="244">
        <f>(F11-$AP11)^2</f>
        <v>8.2653291715795007E-3</v>
      </c>
      <c r="G12" s="244"/>
      <c r="H12" s="196">
        <f>(H11-$AP11)^2</f>
        <v>3.9512083808003482E-3</v>
      </c>
      <c r="I12" s="196"/>
      <c r="J12" s="232">
        <f>(J11-$AP11)^2</f>
        <v>5.4182004549753983E-3</v>
      </c>
      <c r="K12" s="23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311" t="s">
        <v>81</v>
      </c>
      <c r="AN13" s="310"/>
      <c r="AO13" s="310"/>
      <c r="AP13" s="33">
        <f>AVERAGE(AP7:AP11)</f>
        <v>-0.36018569528021666</v>
      </c>
      <c r="AQ13" s="2" t="s">
        <v>82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45" t="s">
        <v>83</v>
      </c>
      <c r="B14" s="24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47" t="s">
        <v>84</v>
      </c>
      <c r="B15" s="248">
        <f>(AP18*AS7)+(AP18*AS9)+(AP18*AS11)</f>
        <v>0.48312756356919634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85</v>
      </c>
      <c r="AM15" s="311" t="s">
        <v>86</v>
      </c>
      <c r="AN15" s="310"/>
      <c r="AO15" s="310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47" t="s">
        <v>87</v>
      </c>
      <c r="B16" s="248">
        <f>(B15)/(B17)</f>
        <v>0.24156378178459817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88</v>
      </c>
      <c r="AM16" s="311" t="s">
        <v>89</v>
      </c>
      <c r="AN16" s="310"/>
      <c r="AO16" s="310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49" t="s">
        <v>90</v>
      </c>
      <c r="B17" s="250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2" t="s">
        <v>91</v>
      </c>
      <c r="AM18" s="311" t="s">
        <v>92</v>
      </c>
      <c r="AN18" s="310"/>
      <c r="AO18" s="310"/>
      <c r="AP18" s="13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5" t="s">
        <v>93</v>
      </c>
      <c r="B19" s="24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94</v>
      </c>
      <c r="B20" s="248">
        <f>SUM(B21:B23)</f>
        <v>6.6746015003936815E-2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51" t="s">
        <v>95</v>
      </c>
      <c r="B21" s="252">
        <f>SUM(B8:AO8)</f>
        <v>3.7350736421388891E-2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51" t="s">
        <v>96</v>
      </c>
      <c r="B22" s="252">
        <f>SUM(B10:AO10)</f>
        <v>1.062930419630346E-2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51" t="s">
        <v>97</v>
      </c>
      <c r="B23" s="252">
        <f>SUM(B12:AO12)</f>
        <v>1.8765974386244465E-2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98</v>
      </c>
      <c r="B24" s="248">
        <f>B20/B25</f>
        <v>5.5621679169947343E-3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49" t="s">
        <v>99</v>
      </c>
      <c r="B25" s="253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45" t="s">
        <v>100</v>
      </c>
      <c r="B27" s="109" t="s">
        <v>101</v>
      </c>
      <c r="C27" s="109"/>
      <c r="D27" s="109" t="s">
        <v>102</v>
      </c>
      <c r="E27" s="109" t="s">
        <v>103</v>
      </c>
      <c r="F27" s="109"/>
      <c r="G27" s="109"/>
      <c r="H27" s="109"/>
      <c r="I27" s="109" t="s">
        <v>104</v>
      </c>
      <c r="J27" s="109"/>
      <c r="K27" s="246"/>
      <c r="L27" s="254">
        <f>B28-A39</f>
        <v>39.544495667458435</v>
      </c>
      <c r="M27" s="2" t="s">
        <v>105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47" t="s">
        <v>106</v>
      </c>
      <c r="B28" s="255">
        <f>B16/B24</f>
        <v>43.429789497458437</v>
      </c>
      <c r="C28" s="2"/>
      <c r="D28" s="2" t="s">
        <v>107</v>
      </c>
      <c r="E28" s="2" t="s">
        <v>108</v>
      </c>
      <c r="F28" s="2"/>
      <c r="G28" s="2"/>
      <c r="H28" s="2"/>
      <c r="I28" s="2" t="s">
        <v>109</v>
      </c>
      <c r="J28" s="2"/>
      <c r="K28" s="256"/>
      <c r="L28" s="254">
        <f>A39-B28</f>
        <v>-39.544495667458435</v>
      </c>
      <c r="M28" s="2" t="s">
        <v>110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57"/>
      <c r="B32" s="257"/>
      <c r="C32" s="257"/>
      <c r="D32" s="257"/>
      <c r="E32" s="257"/>
      <c r="F32" s="72"/>
      <c r="G32" s="7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2"/>
      <c r="B33" s="72"/>
      <c r="C33" s="72"/>
      <c r="D33" s="72"/>
      <c r="E33" s="72"/>
      <c r="F33" s="72"/>
      <c r="G33" s="7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31"/>
      <c r="B34" s="31"/>
      <c r="C34" s="31"/>
      <c r="D34" s="31"/>
      <c r="E34" s="31"/>
      <c r="F34" s="3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45" t="s">
        <v>111</v>
      </c>
      <c r="B37" s="109"/>
      <c r="C37" s="109"/>
      <c r="D37" s="109"/>
      <c r="E37" s="246"/>
      <c r="F37" s="258" t="s">
        <v>112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47" t="s">
        <v>113</v>
      </c>
      <c r="B38" s="2" t="s">
        <v>114</v>
      </c>
      <c r="C38" s="2">
        <f>B17</f>
        <v>2</v>
      </c>
      <c r="D38" s="2" t="s">
        <v>115</v>
      </c>
      <c r="E38" s="256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59">
        <v>3.8852938300000002</v>
      </c>
      <c r="B39" s="3"/>
      <c r="C39" s="3"/>
      <c r="D39" s="3"/>
      <c r="E39" s="260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45" t="s">
        <v>116</v>
      </c>
      <c r="B41" s="109"/>
      <c r="C41" s="109"/>
      <c r="D41" s="109"/>
      <c r="E41" s="109"/>
      <c r="F41" s="109"/>
      <c r="G41" s="109"/>
      <c r="H41" s="24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61">
        <f>(B15)/(B15+B20)</f>
        <v>0.87861570803758926</v>
      </c>
      <c r="B42" s="2"/>
      <c r="C42" s="2"/>
      <c r="D42" s="2"/>
      <c r="E42" s="2"/>
      <c r="F42" s="2"/>
      <c r="G42" s="2"/>
      <c r="H42" s="256"/>
      <c r="I42" s="2">
        <v>0.01</v>
      </c>
      <c r="J42" s="2" t="s">
        <v>117</v>
      </c>
      <c r="K42" s="2"/>
      <c r="L42" s="262" t="s">
        <v>118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63">
        <f>100*A42</f>
        <v>87.861570803758923</v>
      </c>
      <c r="B43" s="2" t="s">
        <v>119</v>
      </c>
      <c r="C43" s="2"/>
      <c r="D43" s="2"/>
      <c r="E43" s="2"/>
      <c r="F43" s="2"/>
      <c r="G43" s="2"/>
      <c r="H43" s="256"/>
      <c r="I43" s="2">
        <v>0.06</v>
      </c>
      <c r="J43" s="2" t="s">
        <v>120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64" t="s">
        <v>121</v>
      </c>
      <c r="B44" s="265" t="s">
        <v>122</v>
      </c>
      <c r="C44" s="3" t="s">
        <v>123</v>
      </c>
      <c r="D44" s="3"/>
      <c r="E44" s="3"/>
      <c r="F44" s="3"/>
      <c r="G44" s="3"/>
      <c r="H44" s="260"/>
      <c r="I44" s="2">
        <v>0.14000000000000001</v>
      </c>
      <c r="J44" s="2" t="s">
        <v>124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45" t="s">
        <v>125</v>
      </c>
      <c r="B46" s="109" t="s">
        <v>126</v>
      </c>
      <c r="C46" s="109"/>
      <c r="D46" s="109"/>
      <c r="E46" s="109"/>
      <c r="F46" s="109"/>
      <c r="G46" s="109"/>
      <c r="H46" s="246"/>
      <c r="I46" s="2">
        <v>0.1</v>
      </c>
      <c r="J46" s="2" t="s">
        <v>117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61">
        <f>SQRT(A42^2)/(1-(A42^2))</f>
        <v>3.8529957024247214</v>
      </c>
      <c r="B47" s="1" t="s">
        <v>122</v>
      </c>
      <c r="C47" s="2"/>
      <c r="D47" s="2"/>
      <c r="E47" s="2"/>
      <c r="F47" s="2"/>
      <c r="G47" s="2"/>
      <c r="H47" s="256"/>
      <c r="I47" s="2">
        <v>0.25</v>
      </c>
      <c r="J47" s="2" t="s">
        <v>120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64"/>
      <c r="B48" s="3"/>
      <c r="C48" s="3"/>
      <c r="D48" s="3"/>
      <c r="E48" s="3"/>
      <c r="F48" s="3"/>
      <c r="G48" s="3"/>
      <c r="H48" s="260"/>
      <c r="I48" s="2">
        <v>0.4</v>
      </c>
      <c r="J48" s="2" t="s">
        <v>124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45" t="s">
        <v>128</v>
      </c>
      <c r="B50" s="109" t="s">
        <v>129</v>
      </c>
      <c r="C50" s="109"/>
      <c r="D50" s="109"/>
      <c r="E50" s="109"/>
      <c r="F50" s="109"/>
      <c r="G50" s="109"/>
      <c r="H50" s="24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61">
        <f>(B15-(B17*B24))/(B15+B20+B24)</f>
        <v>0.84978907230558687</v>
      </c>
      <c r="B51" s="1" t="s">
        <v>122</v>
      </c>
      <c r="C51" s="2"/>
      <c r="D51" s="2"/>
      <c r="E51" s="2"/>
      <c r="F51" s="2"/>
      <c r="G51" s="2"/>
      <c r="H51" s="256"/>
      <c r="I51" s="2">
        <v>0.01</v>
      </c>
      <c r="J51" s="2" t="s">
        <v>117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7"/>
      <c r="B52" s="2"/>
      <c r="C52" s="2"/>
      <c r="D52" s="2"/>
      <c r="E52" s="2"/>
      <c r="F52" s="2"/>
      <c r="G52" s="2"/>
      <c r="H52" s="256"/>
      <c r="I52" s="2">
        <v>0.06</v>
      </c>
      <c r="J52" s="2" t="s">
        <v>120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66" t="s">
        <v>131</v>
      </c>
      <c r="B53" s="3"/>
      <c r="C53" s="3"/>
      <c r="D53" s="3"/>
      <c r="E53" s="3"/>
      <c r="F53" s="3"/>
      <c r="G53" s="3"/>
      <c r="H53" s="260"/>
      <c r="I53" s="2">
        <v>0.14000000000000001</v>
      </c>
      <c r="J53" s="2" t="s">
        <v>124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132</v>
      </c>
      <c r="B56" s="2" t="s">
        <v>133</v>
      </c>
      <c r="C56" s="2"/>
      <c r="F56" s="2"/>
      <c r="G56" s="262" t="s">
        <v>134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B57" s="2"/>
      <c r="C57" s="2"/>
      <c r="D57" s="2" t="s">
        <v>135</v>
      </c>
      <c r="E57" s="33">
        <f>B24/AP18</f>
        <v>1.1124335833989469E-3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136</v>
      </c>
      <c r="B58" s="33">
        <f>E58/SQRT(E57)</f>
        <v>10.711262650115426</v>
      </c>
      <c r="C58" s="2"/>
      <c r="D58" s="2" t="s">
        <v>137</v>
      </c>
      <c r="E58" s="33">
        <f>ABS(AP11-AP9)</f>
        <v>0.35725450537029568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138</v>
      </c>
      <c r="B59" s="33">
        <f>E59/SQRT(E57)</f>
        <v>1.2957600949804291</v>
      </c>
      <c r="C59" s="2"/>
      <c r="D59" s="2" t="s">
        <v>137</v>
      </c>
      <c r="E59" s="33">
        <f>ABS(AP9-AP7)</f>
        <v>4.3217699624405359E-2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139</v>
      </c>
      <c r="B60" s="33">
        <f>E60/SQRT(E57)</f>
        <v>6.3648851157542374</v>
      </c>
      <c r="C60" s="2"/>
      <c r="D60" s="2" t="s">
        <v>137</v>
      </c>
      <c r="E60" s="33">
        <f>ABS(P11-AP7)</f>
        <v>0.21228906040718121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140</v>
      </c>
      <c r="B62" s="267" t="s">
        <v>141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181</v>
      </c>
      <c r="B63" s="33">
        <v>3.77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68" t="s">
        <v>143</v>
      </c>
      <c r="B64" s="2">
        <v>3.7730000000000001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62" t="s">
        <v>144</v>
      </c>
      <c r="B65" s="2">
        <v>3.7749999999999999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</sheetData>
  <mergeCells count="9">
    <mergeCell ref="AM16:AO16"/>
    <mergeCell ref="AM18:AO18"/>
    <mergeCell ref="B2:C2"/>
    <mergeCell ref="D2:E2"/>
    <mergeCell ref="F2:G2"/>
    <mergeCell ref="H2:I2"/>
    <mergeCell ref="J2:K2"/>
    <mergeCell ref="AM13:AO13"/>
    <mergeCell ref="AM15:AO15"/>
  </mergeCells>
  <conditionalFormatting sqref="A42">
    <cfRule type="cellIs" dxfId="77" priority="7" operator="lessThanOrEqual">
      <formula>0.01</formula>
    </cfRule>
    <cfRule type="cellIs" dxfId="76" priority="8" operator="lessThanOrEqual">
      <formula>0.06</formula>
    </cfRule>
    <cfRule type="cellIs" dxfId="75" priority="9" operator="lessThan">
      <formula>0.14</formula>
    </cfRule>
    <cfRule type="cellIs" dxfId="74" priority="10" operator="greaterThanOrEqual">
      <formula>0.14</formula>
    </cfRule>
  </conditionalFormatting>
  <conditionalFormatting sqref="A47">
    <cfRule type="cellIs" dxfId="73" priority="3" operator="lessThanOrEqual">
      <formula>0.1</formula>
    </cfRule>
    <cfRule type="cellIs" dxfId="72" priority="4" operator="lessThanOrEqual">
      <formula>0.25</formula>
    </cfRule>
    <cfRule type="cellIs" dxfId="71" priority="5" operator="lessThan">
      <formula>0.4</formula>
    </cfRule>
    <cfRule type="cellIs" dxfId="70" priority="6" operator="greaterThanOrEqual">
      <formula>0.4</formula>
    </cfRule>
  </conditionalFormatting>
  <conditionalFormatting sqref="A51">
    <cfRule type="cellIs" dxfId="69" priority="11" operator="lessThanOrEqual">
      <formula>0.01</formula>
    </cfRule>
    <cfRule type="cellIs" dxfId="68" priority="12" operator="lessThanOrEqual">
      <formula>0.06</formula>
    </cfRule>
    <cfRule type="cellIs" dxfId="67" priority="13" operator="lessThan">
      <formula>0.14</formula>
    </cfRule>
    <cfRule type="cellIs" dxfId="66" priority="14" operator="greaterThanOrEqual">
      <formula>0.14</formula>
    </cfRule>
  </conditionalFormatting>
  <conditionalFormatting sqref="B58:B60">
    <cfRule type="cellIs" dxfId="65" priority="1" operator="greaterThan">
      <formula>3.77</formula>
    </cfRule>
    <cfRule type="cellIs" dxfId="64" priority="2" operator="lessThan">
      <formula>3.77</formula>
    </cfRule>
  </conditionalFormatting>
  <conditionalFormatting sqref="L27">
    <cfRule type="cellIs" dxfId="63" priority="15" operator="greaterThan">
      <formula>0</formula>
    </cfRule>
  </conditionalFormatting>
  <hyperlinks>
    <hyperlink ref="F37" r:id="rId1" xr:uid="{00000000-0004-0000-0900-000000000000}"/>
    <hyperlink ref="L42" r:id="rId2" location=":~:text=ANOVA%20%2D%20(Partial)%20Eta%20Squared&amp;text=%CE%B72%20%3D%200.01%20indicates%20a,0.14%20indicates%20a%20large%20effect." xr:uid="{00000000-0004-0000-0900-000001000000}"/>
    <hyperlink ref="G56" r:id="rId3" xr:uid="{00000000-0004-0000-0900-000002000000}"/>
    <hyperlink ref="B62" r:id="rId4" xr:uid="{00000000-0004-0000-0900-000003000000}"/>
    <hyperlink ref="A64" r:id="rId5" xr:uid="{00000000-0004-0000-0900-000004000000}"/>
    <hyperlink ref="A65" r:id="rId6" xr:uid="{00000000-0004-0000-0900-000005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C868"/>
  <sheetViews>
    <sheetView workbookViewId="0"/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175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/>
      <c r="C5" s="237">
        <v>2</v>
      </c>
      <c r="D5" s="237"/>
      <c r="E5" s="237">
        <v>2</v>
      </c>
      <c r="F5" s="237"/>
      <c r="G5" s="237"/>
      <c r="H5" s="237"/>
      <c r="I5" s="237"/>
      <c r="J5" s="237"/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/>
      <c r="C7" s="239">
        <v>-0.01</v>
      </c>
      <c r="D7" s="214"/>
      <c r="E7" s="214">
        <v>7.0000000000000007E-2</v>
      </c>
      <c r="F7" s="206"/>
      <c r="G7" s="206">
        <v>7.0000000000000007E-2</v>
      </c>
      <c r="H7" s="207"/>
      <c r="I7" s="207">
        <v>-0.02</v>
      </c>
      <c r="J7" s="240"/>
      <c r="K7" s="240">
        <v>-0.03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1.6E-2</v>
      </c>
      <c r="AQ7" s="33" t="s">
        <v>75</v>
      </c>
      <c r="AR7" s="33">
        <f>AP7-AP17</f>
        <v>-6.666666666666661E-4</v>
      </c>
      <c r="AS7" s="241">
        <f>AR7^2</f>
        <v>4.4444444444444369E-7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/>
      <c r="C8" s="235">
        <f>(C7-$AP7)^2</f>
        <v>6.7600000000000017E-4</v>
      </c>
      <c r="D8" s="243"/>
      <c r="E8" s="243">
        <f>(E7-$AP7)^2</f>
        <v>2.9160000000000006E-3</v>
      </c>
      <c r="F8" s="244"/>
      <c r="G8" s="244">
        <f>(G7-$AP7)^2</f>
        <v>2.9160000000000006E-3</v>
      </c>
      <c r="H8" s="196"/>
      <c r="I8" s="196">
        <f>(I7-$AP7)^2</f>
        <v>1.2960000000000003E-3</v>
      </c>
      <c r="J8" s="232"/>
      <c r="K8" s="232">
        <f>(K7-$AP7)^2</f>
        <v>2.1159999999999998E-3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/>
      <c r="C9" s="239">
        <v>0.06</v>
      </c>
      <c r="D9" s="214"/>
      <c r="E9" s="214">
        <v>-0.02</v>
      </c>
      <c r="F9" s="206"/>
      <c r="G9" s="206">
        <v>0.03</v>
      </c>
      <c r="H9" s="207"/>
      <c r="I9" s="207">
        <v>0.01</v>
      </c>
      <c r="J9" s="240"/>
      <c r="K9" s="240">
        <v>7.0000000000000007E-2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0.03</v>
      </c>
      <c r="AQ9" s="33" t="s">
        <v>77</v>
      </c>
      <c r="AR9" s="33">
        <f>AP9-AP17</f>
        <v>1.3333333333333332E-2</v>
      </c>
      <c r="AS9" s="241">
        <f>AR9^2</f>
        <v>1.7777777777777776E-4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/>
      <c r="C10" s="235">
        <f>(C9-$AP9)^2</f>
        <v>8.9999999999999998E-4</v>
      </c>
      <c r="D10" s="243"/>
      <c r="E10" s="243">
        <f>(E9-$AP9)^2</f>
        <v>2.5000000000000005E-3</v>
      </c>
      <c r="F10" s="244"/>
      <c r="G10" s="244">
        <f>(G9-$AP9)^2</f>
        <v>0</v>
      </c>
      <c r="H10" s="196"/>
      <c r="I10" s="196">
        <f>(I9-$AP9)^2</f>
        <v>3.9999999999999986E-4</v>
      </c>
      <c r="J10" s="232"/>
      <c r="K10" s="232">
        <f>(K9-$AP9)^2</f>
        <v>1.6000000000000007E-3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/>
      <c r="C11" s="239">
        <v>0.04</v>
      </c>
      <c r="D11" s="214"/>
      <c r="E11" s="214">
        <v>0.01</v>
      </c>
      <c r="F11" s="206"/>
      <c r="G11" s="206">
        <v>0</v>
      </c>
      <c r="H11" s="207"/>
      <c r="I11" s="207">
        <v>0</v>
      </c>
      <c r="J11" s="240"/>
      <c r="K11" s="240">
        <v>-0.03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4.000000000000001E-3</v>
      </c>
      <c r="AQ11" s="33" t="s">
        <v>79</v>
      </c>
      <c r="AR11" s="33">
        <f>AP11-AP17</f>
        <v>-1.2666666666666666E-2</v>
      </c>
      <c r="AS11" s="241">
        <f>AR11^2</f>
        <v>1.6044444444444445E-4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/>
      <c r="C12" s="235">
        <f>(C11-$AP11)^2</f>
        <v>1.2959999999999998E-3</v>
      </c>
      <c r="D12" s="243"/>
      <c r="E12" s="243">
        <f>(E11-$AP11)^2</f>
        <v>3.5999999999999994E-5</v>
      </c>
      <c r="F12" s="244"/>
      <c r="G12" s="244">
        <f>(G11-$AP11)^2</f>
        <v>1.6000000000000006E-5</v>
      </c>
      <c r="H12" s="196"/>
      <c r="I12" s="196">
        <f>(I11-$AP11)^2</f>
        <v>1.6000000000000006E-5</v>
      </c>
      <c r="J12" s="232"/>
      <c r="K12" s="232">
        <f>(K11-$AP11)^2</f>
        <v>1.1560000000000001E-3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33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33"/>
      <c r="AQ13" s="2"/>
      <c r="AR13" s="33"/>
      <c r="AS13" s="241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"/>
      <c r="B14" s="2"/>
      <c r="C14" s="28"/>
      <c r="D14" s="2"/>
      <c r="E14" s="28"/>
      <c r="F14" s="2"/>
      <c r="G14" s="28"/>
      <c r="H14" s="2"/>
      <c r="I14" s="28"/>
      <c r="J14" s="2"/>
      <c r="K14" s="2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33"/>
      <c r="AQ14" s="2"/>
      <c r="AR14" s="33"/>
      <c r="AS14" s="241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33"/>
      <c r="AQ15" s="2"/>
      <c r="AR15" s="33"/>
      <c r="AS15" s="241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"/>
      <c r="B16" s="2"/>
      <c r="C16" s="28"/>
      <c r="D16" s="2"/>
      <c r="E16" s="28"/>
      <c r="F16" s="2"/>
      <c r="G16" s="28"/>
      <c r="H16" s="2"/>
      <c r="I16" s="28"/>
      <c r="J16" s="2"/>
      <c r="K16" s="2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AVERAGE(AP7:AP15)</f>
        <v>1.6666666666666666E-2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1.6933333333333331E-3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COUNT(AP7:AP15)</f>
        <v>3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8.4666666666666657E-4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15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1.7840000000000002E-2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9.9200000000000017E-3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5.4000000000000003E-3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2.5199999999999997E-3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306" t="s">
        <v>149</v>
      </c>
      <c r="B28" s="307">
        <f>SUM(B14:AO14)</f>
        <v>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306" t="s">
        <v>150</v>
      </c>
      <c r="B29" s="307">
        <f>SUM(B16:AO16)</f>
        <v>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1.4866666666666667E-3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12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-3.3157871035426014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0.56950672645739897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3.3157871035426014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2</v>
      </c>
      <c r="D44" s="2" t="s">
        <v>115</v>
      </c>
      <c r="E44" s="256">
        <f>B31</f>
        <v>12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3.8852938300000002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8.6689419795221836E-2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8.6689419795221845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130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8.7345828544816748E-2</v>
      </c>
      <c r="B53" s="1" t="s">
        <v>176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-6.0894386298763099E-2</v>
      </c>
      <c r="B57" s="1" t="s">
        <v>177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2.9733333333333337E-4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1.5078271124027651</v>
      </c>
      <c r="C64" s="2"/>
      <c r="D64" s="2" t="s">
        <v>137</v>
      </c>
      <c r="E64" s="33">
        <f>ABS(AP11-AP9)</f>
        <v>2.5999999999999999E-2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0.81190690667841192</v>
      </c>
      <c r="C65" s="2"/>
      <c r="D65" s="2" t="s">
        <v>137</v>
      </c>
      <c r="E65" s="33">
        <f>ABS(AP9-AP7)</f>
        <v>1.3999999999999999E-2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0.6959202057243532</v>
      </c>
      <c r="C66" s="2"/>
      <c r="D66" s="2" t="s">
        <v>137</v>
      </c>
      <c r="E66" s="33">
        <f>ABS(AP11-AP7)</f>
        <v>1.2E-2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181</v>
      </c>
      <c r="B69" s="33">
        <v>3.77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3.7730000000000001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3.7749999999999999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</sheetData>
  <mergeCells count="9">
    <mergeCell ref="AM20:AO20"/>
    <mergeCell ref="AM22:AO22"/>
    <mergeCell ref="B2:C2"/>
    <mergeCell ref="D2:E2"/>
    <mergeCell ref="F2:G2"/>
    <mergeCell ref="H2:I2"/>
    <mergeCell ref="J2:K2"/>
    <mergeCell ref="AM17:AO17"/>
    <mergeCell ref="AM19:AO19"/>
  </mergeCells>
  <conditionalFormatting sqref="A48">
    <cfRule type="cellIs" dxfId="62" priority="6" operator="greaterThanOrEqual">
      <formula>0.14</formula>
    </cfRule>
    <cfRule type="cellIs" dxfId="61" priority="7" operator="greaterThanOrEqual">
      <formula>0.06</formula>
    </cfRule>
    <cfRule type="cellIs" dxfId="60" priority="8" operator="greaterThanOrEqual">
      <formula>0.01</formula>
    </cfRule>
  </conditionalFormatting>
  <conditionalFormatting sqref="A53">
    <cfRule type="cellIs" dxfId="59" priority="3" operator="greaterThanOrEqual">
      <formula>0.4</formula>
    </cfRule>
    <cfRule type="cellIs" dxfId="58" priority="4" operator="greaterThanOrEqual">
      <formula>0.25</formula>
    </cfRule>
    <cfRule type="cellIs" dxfId="57" priority="5" operator="greaterThanOrEqual">
      <formula>0.1</formula>
    </cfRule>
    <cfRule type="cellIs" dxfId="56" priority="14" operator="lessThanOrEqual">
      <formula>0.1</formula>
    </cfRule>
  </conditionalFormatting>
  <conditionalFormatting sqref="A57">
    <cfRule type="cellIs" dxfId="55" priority="9" operator="greaterThanOrEqual">
      <formula>0.14</formula>
    </cfRule>
    <cfRule type="cellIs" dxfId="54" priority="10" operator="greaterThanOrEqual">
      <formula>0.06</formula>
    </cfRule>
    <cfRule type="cellIs" dxfId="53" priority="11" operator="greaterThanOrEqual">
      <formula>0.01</formula>
    </cfRule>
    <cfRule type="cellIs" dxfId="52" priority="13" operator="lessThan">
      <formula>0.01</formula>
    </cfRule>
  </conditionalFormatting>
  <conditionalFormatting sqref="B64:B66">
    <cfRule type="cellIs" dxfId="51" priority="1" operator="greaterThan">
      <formula>3.77</formula>
    </cfRule>
    <cfRule type="cellIs" dxfId="50" priority="2" operator="lessThan">
      <formula>3.77</formula>
    </cfRule>
  </conditionalFormatting>
  <conditionalFormatting sqref="L33">
    <cfRule type="cellIs" dxfId="49" priority="12" operator="greaterThan">
      <formula>0</formula>
    </cfRule>
  </conditionalFormatting>
  <hyperlinks>
    <hyperlink ref="F43" r:id="rId1" xr:uid="{00000000-0004-0000-0A00-000000000000}"/>
    <hyperlink ref="L48" r:id="rId2" location=":~:text=ANOVA%20%2D%20(Partial)%20Eta%20Squared&amp;text=%CE%B72%20%3D%200.01%20indicates%20a,0.14%20indicates%20a%20large%20effect." xr:uid="{00000000-0004-0000-0A00-000001000000}"/>
    <hyperlink ref="G62" r:id="rId3" xr:uid="{00000000-0004-0000-0A00-000002000000}"/>
    <hyperlink ref="B68" r:id="rId4" xr:uid="{00000000-0004-0000-0A00-000003000000}"/>
    <hyperlink ref="A70" r:id="rId5" xr:uid="{00000000-0004-0000-0A00-000004000000}"/>
    <hyperlink ref="A71" r:id="rId6" xr:uid="{00000000-0004-0000-0A00-000005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BC84"/>
  <sheetViews>
    <sheetView workbookViewId="0"/>
  </sheetViews>
  <sheetFormatPr defaultColWidth="14.42578125" defaultRowHeight="15" customHeight="1"/>
  <cols>
    <col min="2" max="2" width="9.5703125" customWidth="1"/>
    <col min="3" max="3" width="9" customWidth="1"/>
    <col min="4" max="4" width="9.85546875" customWidth="1"/>
    <col min="5" max="5" width="7.5703125" customWidth="1"/>
    <col min="6" max="6" width="8.5703125" customWidth="1"/>
    <col min="7" max="7" width="8.85546875" customWidth="1"/>
    <col min="8" max="8" width="7.28515625" customWidth="1"/>
    <col min="9" max="9" width="6.5703125" customWidth="1"/>
    <col min="10" max="10" width="6" customWidth="1"/>
    <col min="11" max="11" width="9" customWidth="1"/>
    <col min="14" max="37" width="14.42578125" hidden="1"/>
    <col min="38" max="38" width="3.140625" customWidth="1"/>
    <col min="39" max="39" width="8.42578125" customWidth="1"/>
    <col min="40" max="40" width="7.7109375" customWidth="1"/>
    <col min="41" max="41" width="8.42578125" customWidth="1"/>
    <col min="42" max="42" width="6.85546875" customWidth="1"/>
    <col min="43" max="43" width="3.85546875" customWidth="1"/>
    <col min="44" max="44" width="6.85546875" customWidth="1"/>
    <col min="45" max="45" width="8.85546875" customWidth="1"/>
  </cols>
  <sheetData>
    <row r="1" spans="1:55">
      <c r="A1" s="2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175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/>
      <c r="C5" s="237">
        <v>2</v>
      </c>
      <c r="D5" s="237"/>
      <c r="E5" s="237">
        <v>2</v>
      </c>
      <c r="F5" s="237"/>
      <c r="G5" s="237"/>
      <c r="H5" s="237"/>
      <c r="I5" s="237"/>
      <c r="J5" s="237"/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/>
      <c r="C7" s="239">
        <v>-0.01</v>
      </c>
      <c r="D7" s="214"/>
      <c r="E7" s="214">
        <v>7.0000000000000007E-2</v>
      </c>
      <c r="F7" s="206"/>
      <c r="G7" s="206">
        <v>7.0000000000000007E-2</v>
      </c>
      <c r="H7" s="207"/>
      <c r="I7" s="207">
        <v>-0.02</v>
      </c>
      <c r="J7" s="240"/>
      <c r="K7" s="240">
        <v>-0.03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1.6E-2</v>
      </c>
      <c r="AQ7" s="33" t="s">
        <v>75</v>
      </c>
      <c r="AR7" s="33">
        <f>AP7-AP17</f>
        <v>0</v>
      </c>
      <c r="AS7" s="241">
        <f>AR7^2</f>
        <v>0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/>
      <c r="C8" s="235">
        <f>(C7-$AP7)^2</f>
        <v>6.7600000000000017E-4</v>
      </c>
      <c r="D8" s="243"/>
      <c r="E8" s="243">
        <f>(E7-$AP7)^2</f>
        <v>2.9160000000000006E-3</v>
      </c>
      <c r="F8" s="244"/>
      <c r="G8" s="244">
        <f>(G7-$AP7)^2</f>
        <v>2.9160000000000006E-3</v>
      </c>
      <c r="H8" s="196"/>
      <c r="I8" s="196">
        <f>(I7-$AP7)^2</f>
        <v>1.2960000000000003E-3</v>
      </c>
      <c r="J8" s="232"/>
      <c r="K8" s="232">
        <f>(K7-$AP7)^2</f>
        <v>2.1159999999999998E-3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/>
      <c r="C9" s="239">
        <v>0.06</v>
      </c>
      <c r="D9" s="214"/>
      <c r="E9" s="214">
        <v>-0.02</v>
      </c>
      <c r="F9" s="206"/>
      <c r="G9" s="206">
        <v>0.03</v>
      </c>
      <c r="H9" s="207"/>
      <c r="I9" s="207">
        <v>0.01</v>
      </c>
      <c r="J9" s="240"/>
      <c r="K9" s="240">
        <v>7.0000000000000007E-2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0.03</v>
      </c>
      <c r="AQ9" s="33" t="s">
        <v>77</v>
      </c>
      <c r="AR9" s="33">
        <f>AP9-AP17</f>
        <v>1.3999999999999999E-2</v>
      </c>
      <c r="AS9" s="241">
        <f>AR9^2</f>
        <v>1.9599999999999997E-4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/>
      <c r="C10" s="235">
        <f>(C9-$AP9)^2</f>
        <v>8.9999999999999998E-4</v>
      </c>
      <c r="D10" s="243"/>
      <c r="E10" s="243">
        <f>(E9-$AP9)^2</f>
        <v>2.5000000000000005E-3</v>
      </c>
      <c r="F10" s="244"/>
      <c r="G10" s="244">
        <f>(G9-$AP9)^2</f>
        <v>0</v>
      </c>
      <c r="H10" s="196"/>
      <c r="I10" s="196">
        <f>(I9-$AP9)^2</f>
        <v>3.9999999999999986E-4</v>
      </c>
      <c r="J10" s="232"/>
      <c r="K10" s="232">
        <f>(K9-$AP9)^2</f>
        <v>1.6000000000000007E-3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/>
      <c r="C11" s="239">
        <v>0.04</v>
      </c>
      <c r="D11" s="214"/>
      <c r="E11" s="214">
        <v>0.01</v>
      </c>
      <c r="F11" s="206"/>
      <c r="G11" s="206">
        <v>0</v>
      </c>
      <c r="H11" s="207"/>
      <c r="I11" s="207">
        <v>0</v>
      </c>
      <c r="J11" s="240"/>
      <c r="K11" s="240">
        <v>-0.03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4.000000000000001E-3</v>
      </c>
      <c r="AQ11" s="33" t="s">
        <v>79</v>
      </c>
      <c r="AR11" s="33">
        <f>AP11-AP17</f>
        <v>-1.2E-2</v>
      </c>
      <c r="AS11" s="241">
        <f>AR11^2</f>
        <v>1.44E-4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/>
      <c r="C12" s="235">
        <f>(C11-$AP11)^2</f>
        <v>1.2959999999999998E-3</v>
      </c>
      <c r="D12" s="243"/>
      <c r="E12" s="243">
        <f>(E11-$AP11)^2</f>
        <v>3.5999999999999994E-5</v>
      </c>
      <c r="F12" s="244"/>
      <c r="G12" s="244">
        <f>(G11-$AP11)^2</f>
        <v>1.6000000000000006E-5</v>
      </c>
      <c r="H12" s="196"/>
      <c r="I12" s="196">
        <f>(I11-$AP11)^2</f>
        <v>1.6000000000000006E-5</v>
      </c>
      <c r="J12" s="232"/>
      <c r="K12" s="232">
        <f>(K11-$AP11)^2</f>
        <v>1.1560000000000001E-3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33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>
        <v>40</v>
      </c>
      <c r="B13" s="2"/>
      <c r="C13" s="2">
        <v>-0.04</v>
      </c>
      <c r="D13" s="2"/>
      <c r="E13" s="2">
        <v>0.02</v>
      </c>
      <c r="F13" s="2"/>
      <c r="G13" s="2">
        <v>0.03</v>
      </c>
      <c r="H13" s="2"/>
      <c r="I13" s="2">
        <v>0.01</v>
      </c>
      <c r="J13" s="2"/>
      <c r="K13" s="2">
        <v>0.01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33">
        <f>AVERAGE(B13:AK13)</f>
        <v>6.0000000000000001E-3</v>
      </c>
      <c r="AQ13" s="2" t="s">
        <v>145</v>
      </c>
      <c r="AR13" s="33">
        <f>AP13-AP17</f>
        <v>-0.01</v>
      </c>
      <c r="AS13" s="241">
        <f>AR13^2</f>
        <v>1E-4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" t="s">
        <v>146</v>
      </c>
      <c r="B14" s="2"/>
      <c r="C14" s="235">
        <f>(C13-$AP13)^2</f>
        <v>2.1159999999999998E-3</v>
      </c>
      <c r="D14" s="2"/>
      <c r="E14" s="235">
        <f>(E13-$AP13)^2</f>
        <v>1.9600000000000002E-4</v>
      </c>
      <c r="F14" s="2"/>
      <c r="G14" s="235">
        <f>(G13-$AP13)^2</f>
        <v>5.7600000000000001E-4</v>
      </c>
      <c r="H14" s="2"/>
      <c r="I14" s="235">
        <f>(I13-$AP13)^2</f>
        <v>1.5999999999999999E-5</v>
      </c>
      <c r="J14" s="2"/>
      <c r="K14" s="235">
        <f>(K13-$AP13)^2</f>
        <v>1.5999999999999999E-5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33"/>
      <c r="AQ14" s="2"/>
      <c r="AR14" s="33"/>
      <c r="AS14" s="241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">
        <v>60</v>
      </c>
      <c r="B15" s="2"/>
      <c r="C15" s="2">
        <v>-0.01</v>
      </c>
      <c r="D15" s="2"/>
      <c r="E15" s="2">
        <v>-0.02</v>
      </c>
      <c r="F15" s="2"/>
      <c r="G15" s="2">
        <v>0.06</v>
      </c>
      <c r="H15" s="2"/>
      <c r="I15" s="2">
        <v>7.0000000000000007E-2</v>
      </c>
      <c r="J15" s="2"/>
      <c r="K15" s="2">
        <v>0.02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33">
        <f>AVERAGE(B15:AK15)</f>
        <v>2.4E-2</v>
      </c>
      <c r="AQ15" s="2" t="s">
        <v>147</v>
      </c>
      <c r="AR15" s="33">
        <f>AP15-AP17</f>
        <v>8.0000000000000002E-3</v>
      </c>
      <c r="AS15" s="241">
        <f>AR15^2</f>
        <v>6.3999999999999997E-5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" t="s">
        <v>148</v>
      </c>
      <c r="B16" s="2"/>
      <c r="C16" s="235">
        <f>(C15-$AP15)^2</f>
        <v>1.1560000000000001E-3</v>
      </c>
      <c r="D16" s="2"/>
      <c r="E16" s="235">
        <f>(E15-$AP15)^2</f>
        <v>1.9359999999999998E-3</v>
      </c>
      <c r="F16" s="2"/>
      <c r="G16" s="235">
        <f>(G15-$AP15)^2</f>
        <v>1.2959999999999998E-3</v>
      </c>
      <c r="H16" s="2"/>
      <c r="I16" s="235">
        <f>(I15-$AP15)^2</f>
        <v>2.1160000000000007E-3</v>
      </c>
      <c r="J16" s="2"/>
      <c r="K16" s="235">
        <f>(K15-$AP15)^2</f>
        <v>1.5999999999999999E-5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AVERAGE(AP7:AP15)</f>
        <v>1.6E-2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2.5199999999999997E-3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COUNT(AP7:AP15)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6.2999999999999992E-4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2.7280000000000002E-2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9.9200000000000017E-3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5.4000000000000003E-3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33">
        <f>AVERAGE(AP7,AP9,AP11,AP13,AP15)</f>
        <v>1.6E-2</v>
      </c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2.5199999999999997E-3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51" t="s">
        <v>149</v>
      </c>
      <c r="B28" s="308">
        <f>SUM(B14:AO14)</f>
        <v>2.9199999999999999E-3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51" t="s">
        <v>150</v>
      </c>
      <c r="B29" s="308">
        <f>SUM(B16:AO16)</f>
        <v>6.5200000000000006E-3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1.3640000000000002E-3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-2.4042045671554253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0.46187683284457465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2.4042045671554253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4</v>
      </c>
      <c r="D44" s="2" t="s">
        <v>115</v>
      </c>
      <c r="E44" s="256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2.8660814000000001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8.4563758389261737E-2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8.4563758389261743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130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8.5172831799308957E-2</v>
      </c>
      <c r="B53" s="1" t="s">
        <v>176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-9.421126941342578E-2</v>
      </c>
      <c r="B57" s="1" t="s">
        <v>177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2.7280000000000002E-4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1.5741683090135687</v>
      </c>
      <c r="C64" s="2"/>
      <c r="D64" s="2" t="s">
        <v>137</v>
      </c>
      <c r="E64" s="33">
        <f>ABS(AP11-AP9)</f>
        <v>2.5999999999999999E-2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0.84762908946884463</v>
      </c>
      <c r="C65" s="2"/>
      <c r="D65" s="2" t="s">
        <v>137</v>
      </c>
      <c r="E65" s="33">
        <f>ABS(AP9-AP7)</f>
        <v>1.3999999999999999E-2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0.72653921954472411</v>
      </c>
      <c r="C66" s="2"/>
      <c r="D66" s="2" t="s">
        <v>137</v>
      </c>
      <c r="E66" s="33">
        <f>ABS(AP11-AP7)</f>
        <v>1.2E-2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180</v>
      </c>
      <c r="B69" s="33">
        <v>4.2300000000000004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4.2320000000000002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4.2329999999999997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57" t="s">
        <v>152</v>
      </c>
      <c r="B74" s="84"/>
      <c r="C74" s="57" t="s">
        <v>153</v>
      </c>
      <c r="D74" s="84"/>
      <c r="E74" s="2" t="s">
        <v>137</v>
      </c>
      <c r="F74" s="2" t="s">
        <v>133</v>
      </c>
      <c r="G74" s="84"/>
      <c r="H74" s="84"/>
      <c r="I74" s="2" t="s">
        <v>135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79">
        <v>30</v>
      </c>
      <c r="B75" s="280">
        <f>AP7</f>
        <v>1.6E-2</v>
      </c>
      <c r="C75" s="279">
        <v>40</v>
      </c>
      <c r="D75" s="281">
        <f>AP13</f>
        <v>6.0000000000000001E-3</v>
      </c>
      <c r="E75" s="95">
        <f t="shared" ref="E75:E84" si="0">ABS(D75-B75)</f>
        <v>0.01</v>
      </c>
      <c r="F75" s="282">
        <f t="shared" ref="F75:F84" si="1">E75/SQRT(I75)</f>
        <v>0.60544934962060337</v>
      </c>
      <c r="G75" s="84"/>
      <c r="H75" s="84"/>
      <c r="I75" s="283">
        <f>E63</f>
        <v>2.7280000000000002E-4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79">
        <v>30</v>
      </c>
      <c r="B76" s="280">
        <f>AP7</f>
        <v>1.6E-2</v>
      </c>
      <c r="C76" s="284">
        <v>50</v>
      </c>
      <c r="D76" s="281">
        <f>AP9</f>
        <v>0.03</v>
      </c>
      <c r="E76" s="95">
        <f t="shared" si="0"/>
        <v>1.3999999999999999E-2</v>
      </c>
      <c r="F76" s="282">
        <f t="shared" si="1"/>
        <v>0.84762908946884463</v>
      </c>
      <c r="G76" s="84"/>
      <c r="H76" s="103"/>
      <c r="I76" s="95">
        <f>I75</f>
        <v>2.7280000000000002E-4</v>
      </c>
    </row>
    <row r="77" spans="1:55" ht="15" customHeight="1">
      <c r="A77" s="279">
        <v>30</v>
      </c>
      <c r="B77" s="280">
        <f>AP7</f>
        <v>1.6E-2</v>
      </c>
      <c r="C77" s="285">
        <v>60</v>
      </c>
      <c r="D77" s="281">
        <f>AP15</f>
        <v>2.4E-2</v>
      </c>
      <c r="E77" s="95">
        <f t="shared" si="0"/>
        <v>8.0000000000000002E-3</v>
      </c>
      <c r="F77" s="282">
        <f t="shared" si="1"/>
        <v>0.48435947969648274</v>
      </c>
      <c r="G77" s="84"/>
      <c r="H77" s="103"/>
      <c r="I77" s="95">
        <f>I75</f>
        <v>2.7280000000000002E-4</v>
      </c>
    </row>
    <row r="78" spans="1:55" ht="15" customHeight="1">
      <c r="A78" s="279">
        <v>30</v>
      </c>
      <c r="B78" s="280">
        <f>AP7</f>
        <v>1.6E-2</v>
      </c>
      <c r="C78" s="286">
        <v>70</v>
      </c>
      <c r="D78" s="280">
        <f>AP11</f>
        <v>4.000000000000001E-3</v>
      </c>
      <c r="E78" s="95">
        <f t="shared" si="0"/>
        <v>1.2E-2</v>
      </c>
      <c r="F78" s="282">
        <f t="shared" si="1"/>
        <v>0.72653921954472411</v>
      </c>
      <c r="G78" s="84"/>
      <c r="H78" s="103"/>
      <c r="I78" s="283">
        <f>I75</f>
        <v>2.7280000000000002E-4</v>
      </c>
    </row>
    <row r="79" spans="1:55" ht="15" customHeight="1">
      <c r="A79" s="284">
        <v>40</v>
      </c>
      <c r="B79" s="280">
        <f>AP13</f>
        <v>6.0000000000000001E-3</v>
      </c>
      <c r="C79" s="284">
        <v>50</v>
      </c>
      <c r="D79" s="281">
        <f>AP9</f>
        <v>0.03</v>
      </c>
      <c r="E79" s="95">
        <f t="shared" si="0"/>
        <v>2.4E-2</v>
      </c>
      <c r="F79" s="282">
        <f t="shared" si="1"/>
        <v>1.4530784390894482</v>
      </c>
      <c r="G79" s="84"/>
      <c r="H79" s="103"/>
      <c r="I79" s="283">
        <f>I75</f>
        <v>2.7280000000000002E-4</v>
      </c>
    </row>
    <row r="80" spans="1:55" ht="15" customHeight="1">
      <c r="A80" s="284">
        <v>40</v>
      </c>
      <c r="B80" s="280">
        <f>AP13</f>
        <v>6.0000000000000001E-3</v>
      </c>
      <c r="C80" s="285">
        <v>60</v>
      </c>
      <c r="D80" s="281">
        <f>AP15</f>
        <v>2.4E-2</v>
      </c>
      <c r="E80" s="95">
        <f t="shared" si="0"/>
        <v>1.8000000000000002E-2</v>
      </c>
      <c r="F80" s="282">
        <f t="shared" si="1"/>
        <v>1.0898088293170862</v>
      </c>
      <c r="G80" s="84"/>
      <c r="H80" s="103"/>
      <c r="I80" s="283">
        <f>I75</f>
        <v>2.7280000000000002E-4</v>
      </c>
    </row>
    <row r="81" spans="1:9" ht="15" customHeight="1">
      <c r="A81" s="284">
        <v>40</v>
      </c>
      <c r="B81" s="280">
        <f>AP13</f>
        <v>6.0000000000000001E-3</v>
      </c>
      <c r="C81" s="287">
        <v>70</v>
      </c>
      <c r="D81" s="280">
        <f>AP11</f>
        <v>4.000000000000001E-3</v>
      </c>
      <c r="E81" s="95">
        <f t="shared" si="0"/>
        <v>1.9999999999999992E-3</v>
      </c>
      <c r="F81" s="282">
        <f t="shared" si="1"/>
        <v>0.12108986992412063</v>
      </c>
      <c r="G81" s="84"/>
      <c r="H81" s="103"/>
      <c r="I81" s="283">
        <f>I75</f>
        <v>2.7280000000000002E-4</v>
      </c>
    </row>
    <row r="82" spans="1:9" ht="15" customHeight="1">
      <c r="A82" s="286">
        <v>50</v>
      </c>
      <c r="B82" s="280">
        <f>AP9</f>
        <v>0.03</v>
      </c>
      <c r="C82" s="288">
        <v>60</v>
      </c>
      <c r="D82" s="281">
        <f>AP15</f>
        <v>2.4E-2</v>
      </c>
      <c r="E82" s="95">
        <f t="shared" si="0"/>
        <v>5.9999999999999984E-3</v>
      </c>
      <c r="F82" s="282">
        <f t="shared" si="1"/>
        <v>0.36326960977236195</v>
      </c>
      <c r="G82" s="84"/>
      <c r="H82" s="103"/>
      <c r="I82" s="283">
        <f>I75</f>
        <v>2.7280000000000002E-4</v>
      </c>
    </row>
    <row r="83" spans="1:9" ht="15" customHeight="1">
      <c r="A83" s="286">
        <v>50</v>
      </c>
      <c r="B83" s="280">
        <f>AP9</f>
        <v>0.03</v>
      </c>
      <c r="C83" s="286">
        <v>70</v>
      </c>
      <c r="D83" s="280">
        <f>AP11</f>
        <v>4.000000000000001E-3</v>
      </c>
      <c r="E83" s="95">
        <f t="shared" si="0"/>
        <v>2.5999999999999999E-2</v>
      </c>
      <c r="F83" s="282">
        <f t="shared" si="1"/>
        <v>1.5741683090135687</v>
      </c>
      <c r="G83" s="84"/>
      <c r="H83" s="103"/>
      <c r="I83" s="283">
        <f>I75</f>
        <v>2.7280000000000002E-4</v>
      </c>
    </row>
    <row r="84" spans="1:9" ht="15" customHeight="1">
      <c r="A84" s="289">
        <v>60</v>
      </c>
      <c r="B84" s="280">
        <f>AP15</f>
        <v>2.4E-2</v>
      </c>
      <c r="C84" s="286">
        <v>70</v>
      </c>
      <c r="D84" s="280">
        <f>AP11</f>
        <v>4.000000000000001E-3</v>
      </c>
      <c r="E84" s="95">
        <f t="shared" si="0"/>
        <v>0.02</v>
      </c>
      <c r="F84" s="282">
        <f t="shared" si="1"/>
        <v>1.2108986992412067</v>
      </c>
      <c r="G84" s="84"/>
      <c r="H84" s="103"/>
      <c r="I84" s="283">
        <f>I75</f>
        <v>2.7280000000000002E-4</v>
      </c>
    </row>
  </sheetData>
  <mergeCells count="9">
    <mergeCell ref="AM20:AO20"/>
    <mergeCell ref="AM22:AO22"/>
    <mergeCell ref="B2:C2"/>
    <mergeCell ref="D2:E2"/>
    <mergeCell ref="F2:G2"/>
    <mergeCell ref="H2:I2"/>
    <mergeCell ref="J2:K2"/>
    <mergeCell ref="AM17:AO17"/>
    <mergeCell ref="AM19:AO19"/>
  </mergeCells>
  <conditionalFormatting sqref="A48">
    <cfRule type="cellIs" dxfId="48" priority="6" operator="greaterThanOrEqual">
      <formula>0.14</formula>
    </cfRule>
    <cfRule type="cellIs" dxfId="47" priority="7" operator="greaterThanOrEqual">
      <formula>0.06</formula>
    </cfRule>
    <cfRule type="cellIs" dxfId="46" priority="8" operator="greaterThanOrEqual">
      <formula>0.01</formula>
    </cfRule>
    <cfRule type="cellIs" dxfId="45" priority="16" operator="lessThan">
      <formula>0.01</formula>
    </cfRule>
  </conditionalFormatting>
  <conditionalFormatting sqref="A53">
    <cfRule type="cellIs" dxfId="44" priority="3" operator="greaterThanOrEqual">
      <formula>0.4</formula>
    </cfRule>
    <cfRule type="cellIs" dxfId="43" priority="4" operator="greaterThanOrEqual">
      <formula>0.25</formula>
    </cfRule>
    <cfRule type="cellIs" dxfId="42" priority="5" operator="greaterThanOrEqual">
      <formula>0.1</formula>
    </cfRule>
    <cfRule type="cellIs" dxfId="41" priority="17" operator="lessThan">
      <formula>0.1</formula>
    </cfRule>
  </conditionalFormatting>
  <conditionalFormatting sqref="A57">
    <cfRule type="cellIs" dxfId="40" priority="9" operator="greaterThanOrEqual">
      <formula>0.14</formula>
    </cfRule>
    <cfRule type="cellIs" dxfId="39" priority="10" operator="greaterThanOrEqual">
      <formula>0.06</formula>
    </cfRule>
    <cfRule type="cellIs" dxfId="38" priority="11" operator="greaterThanOrEqual">
      <formula>0.01</formula>
    </cfRule>
    <cfRule type="cellIs" dxfId="37" priority="13" operator="lessThan">
      <formula>0.01</formula>
    </cfRule>
  </conditionalFormatting>
  <conditionalFormatting sqref="B64:B66">
    <cfRule type="cellIs" dxfId="36" priority="1" operator="greaterThan">
      <formula>3.77</formula>
    </cfRule>
    <cfRule type="cellIs" dxfId="35" priority="2" operator="lessThan">
      <formula>3.77</formula>
    </cfRule>
  </conditionalFormatting>
  <conditionalFormatting sqref="F75:F84">
    <cfRule type="cellIs" dxfId="34" priority="14" operator="greaterThanOrEqual">
      <formula>4.232</formula>
    </cfRule>
    <cfRule type="cellIs" dxfId="33" priority="15" operator="lessThan">
      <formula>4.232</formula>
    </cfRule>
  </conditionalFormatting>
  <conditionalFormatting sqref="L33">
    <cfRule type="cellIs" dxfId="32" priority="12" operator="greaterThan">
      <formula>0</formula>
    </cfRule>
  </conditionalFormatting>
  <hyperlinks>
    <hyperlink ref="F43" r:id="rId1" xr:uid="{00000000-0004-0000-0B00-000000000000}"/>
    <hyperlink ref="L48" r:id="rId2" location=":~:text=ANOVA%20%2D%20(Partial)%20Eta%20Squared&amp;text=%CE%B72%20%3D%200.01%20indicates%20a,0.14%20indicates%20a%20large%20effect." xr:uid="{00000000-0004-0000-0B00-000001000000}"/>
    <hyperlink ref="G62" r:id="rId3" xr:uid="{00000000-0004-0000-0B00-000002000000}"/>
    <hyperlink ref="B68" r:id="rId4" xr:uid="{00000000-0004-0000-0B00-000003000000}"/>
    <hyperlink ref="A70" r:id="rId5" xr:uid="{00000000-0004-0000-0B00-000004000000}"/>
    <hyperlink ref="A71" r:id="rId6" xr:uid="{00000000-0004-0000-0B00-000005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C84"/>
  <sheetViews>
    <sheetView tabSelected="1" workbookViewId="0">
      <selection activeCell="AN35" sqref="AN35"/>
    </sheetView>
  </sheetViews>
  <sheetFormatPr defaultColWidth="14.42578125" defaultRowHeight="15" customHeight="1"/>
  <cols>
    <col min="2" max="2" width="9.5703125" customWidth="1"/>
    <col min="3" max="3" width="9" customWidth="1"/>
    <col min="4" max="4" width="9.85546875" customWidth="1"/>
    <col min="5" max="5" width="7.5703125" customWidth="1"/>
    <col min="6" max="6" width="8.5703125" customWidth="1"/>
    <col min="7" max="7" width="8.85546875" customWidth="1"/>
    <col min="8" max="8" width="7.28515625" customWidth="1"/>
    <col min="9" max="9" width="6.5703125" customWidth="1"/>
    <col min="10" max="10" width="6" customWidth="1"/>
    <col min="11" max="11" width="9" customWidth="1"/>
    <col min="14" max="37" width="14.42578125" hidden="1"/>
    <col min="38" max="38" width="3.140625" customWidth="1"/>
    <col min="39" max="39" width="8.42578125" customWidth="1"/>
    <col min="40" max="40" width="7.7109375" customWidth="1"/>
    <col min="41" max="41" width="8.42578125" customWidth="1"/>
    <col min="42" max="42" width="6.85546875" customWidth="1"/>
    <col min="43" max="43" width="3.85546875" customWidth="1"/>
    <col min="44" max="44" width="6.85546875" customWidth="1"/>
    <col min="45" max="45" width="8.85546875" customWidth="1"/>
  </cols>
  <sheetData>
    <row r="1" spans="1:55">
      <c r="A1" s="2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175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/>
      <c r="C5" s="237">
        <v>2</v>
      </c>
      <c r="D5" s="237"/>
      <c r="E5" s="237">
        <v>2</v>
      </c>
      <c r="F5" s="237"/>
      <c r="G5" s="237"/>
      <c r="H5" s="237"/>
      <c r="I5" s="237"/>
      <c r="J5" s="237"/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/>
      <c r="C7" s="239">
        <v>0.01</v>
      </c>
      <c r="D7" s="214"/>
      <c r="E7" s="214">
        <v>7.0000000000000007E-2</v>
      </c>
      <c r="F7" s="206"/>
      <c r="G7" s="206">
        <v>7.0000000000000007E-2</v>
      </c>
      <c r="H7" s="207"/>
      <c r="I7" s="207">
        <v>0.02</v>
      </c>
      <c r="J7" s="240"/>
      <c r="K7" s="240">
        <v>0.03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0.04</v>
      </c>
      <c r="AQ7" s="33" t="s">
        <v>75</v>
      </c>
      <c r="AR7" s="33">
        <f>AP7-AP17</f>
        <v>9.6000000000000009E-3</v>
      </c>
      <c r="AS7" s="241">
        <f>AR7^2</f>
        <v>9.2160000000000012E-5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/>
      <c r="C8" s="235">
        <f>(C7-$AP7)^2</f>
        <v>8.9999999999999998E-4</v>
      </c>
      <c r="D8" s="243"/>
      <c r="E8" s="243">
        <f>(E7-$AP7)^2</f>
        <v>9.000000000000003E-4</v>
      </c>
      <c r="F8" s="244"/>
      <c r="G8" s="244">
        <f>(G7-$AP7)^2</f>
        <v>9.000000000000003E-4</v>
      </c>
      <c r="H8" s="196"/>
      <c r="I8" s="196">
        <f>(I7-$AP7)^2</f>
        <v>4.0000000000000002E-4</v>
      </c>
      <c r="J8" s="232"/>
      <c r="K8" s="232">
        <f>(K7-$AP7)^2</f>
        <v>1.0000000000000005E-4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/>
      <c r="C9" s="239">
        <v>0.06</v>
      </c>
      <c r="D9" s="214"/>
      <c r="E9" s="214">
        <v>0.02</v>
      </c>
      <c r="F9" s="206"/>
      <c r="G9" s="206">
        <v>0.03</v>
      </c>
      <c r="H9" s="207"/>
      <c r="I9" s="207">
        <v>0.01</v>
      </c>
      <c r="J9" s="240"/>
      <c r="K9" s="240">
        <v>7.0000000000000007E-2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3.7999999999999999E-2</v>
      </c>
      <c r="AQ9" s="33" t="s">
        <v>77</v>
      </c>
      <c r="AR9" s="33">
        <f>AP9-AP17</f>
        <v>7.5999999999999991E-3</v>
      </c>
      <c r="AS9" s="241">
        <f>AR9^2</f>
        <v>5.7759999999999989E-5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/>
      <c r="C10" s="235">
        <f>(C9-$AP9)^2</f>
        <v>4.8399999999999995E-4</v>
      </c>
      <c r="D10" s="243"/>
      <c r="E10" s="243">
        <f>(E9-$AP9)^2</f>
        <v>3.2399999999999996E-4</v>
      </c>
      <c r="F10" s="244"/>
      <c r="G10" s="244">
        <f>(G9-$AP9)^2</f>
        <v>6.3999999999999997E-5</v>
      </c>
      <c r="H10" s="196"/>
      <c r="I10" s="196">
        <f>(I9-$AP9)^2</f>
        <v>7.8399999999999987E-4</v>
      </c>
      <c r="J10" s="232"/>
      <c r="K10" s="232">
        <f>(K9-$AP9)^2</f>
        <v>1.0240000000000004E-3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/>
      <c r="C11" s="239">
        <v>0.04</v>
      </c>
      <c r="D11" s="214"/>
      <c r="E11" s="214">
        <v>0.01</v>
      </c>
      <c r="F11" s="206"/>
      <c r="G11" s="206">
        <v>0</v>
      </c>
      <c r="H11" s="207"/>
      <c r="I11" s="207">
        <v>0</v>
      </c>
      <c r="J11" s="240"/>
      <c r="K11" s="240">
        <v>0.03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1.6E-2</v>
      </c>
      <c r="AQ11" s="33" t="s">
        <v>79</v>
      </c>
      <c r="AR11" s="33">
        <f>AP11-AP17</f>
        <v>-1.44E-2</v>
      </c>
      <c r="AS11" s="241">
        <f>AR11^2</f>
        <v>2.0735999999999999E-4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/>
      <c r="C12" s="235">
        <f>(C11-$AP11)^2</f>
        <v>5.7600000000000001E-4</v>
      </c>
      <c r="D12" s="243"/>
      <c r="E12" s="243">
        <f>(E11-$AP11)^2</f>
        <v>3.6000000000000001E-5</v>
      </c>
      <c r="F12" s="244"/>
      <c r="G12" s="244">
        <f>(G11-$AP11)^2</f>
        <v>2.5599999999999999E-4</v>
      </c>
      <c r="H12" s="196"/>
      <c r="I12" s="196">
        <f>(I11-$AP11)^2</f>
        <v>2.5599999999999999E-4</v>
      </c>
      <c r="J12" s="232"/>
      <c r="K12" s="232">
        <f>(K11-$AP11)^2</f>
        <v>1.9599999999999997E-4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33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>
        <v>40</v>
      </c>
      <c r="B13" s="2"/>
      <c r="C13" s="2">
        <v>0.04</v>
      </c>
      <c r="D13" s="2"/>
      <c r="E13" s="2">
        <v>0.02</v>
      </c>
      <c r="F13" s="2"/>
      <c r="G13" s="2">
        <v>0.03</v>
      </c>
      <c r="H13" s="2"/>
      <c r="I13" s="2">
        <v>0.01</v>
      </c>
      <c r="J13" s="2"/>
      <c r="K13" s="2">
        <v>0.01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39">
        <f>AVERAGE(B13:AK13)</f>
        <v>2.1999999999999999E-2</v>
      </c>
      <c r="AQ13" s="2" t="s">
        <v>145</v>
      </c>
      <c r="AR13" s="33">
        <f>AP13-AP17</f>
        <v>-8.4000000000000012E-3</v>
      </c>
      <c r="AS13" s="241">
        <f>AR13^2</f>
        <v>7.0560000000000016E-5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" t="s">
        <v>146</v>
      </c>
      <c r="B14" s="2"/>
      <c r="C14" s="235">
        <f>(C13-$AP13)^2</f>
        <v>3.2400000000000007E-4</v>
      </c>
      <c r="D14" s="2"/>
      <c r="E14" s="235">
        <f>(E13-$AP13)^2</f>
        <v>3.999999999999993E-6</v>
      </c>
      <c r="F14" s="2"/>
      <c r="G14" s="235">
        <f>(G13-$AP13)^2</f>
        <v>6.3999999999999997E-5</v>
      </c>
      <c r="H14" s="2"/>
      <c r="I14" s="235">
        <f>(I13-$AP13)^2</f>
        <v>1.4399999999999998E-4</v>
      </c>
      <c r="J14" s="2"/>
      <c r="K14" s="235">
        <f>(K13-$AP13)^2</f>
        <v>1.4399999999999998E-4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33"/>
      <c r="AQ14" s="2"/>
      <c r="AR14" s="33"/>
      <c r="AS14" s="241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">
        <v>60</v>
      </c>
      <c r="B15" s="2"/>
      <c r="C15" s="2">
        <v>0.01</v>
      </c>
      <c r="D15" s="2"/>
      <c r="E15" s="2">
        <v>0.02</v>
      </c>
      <c r="F15" s="2"/>
      <c r="G15" s="2">
        <v>0.06</v>
      </c>
      <c r="H15" s="2"/>
      <c r="I15" s="2">
        <v>7.0000000000000007E-2</v>
      </c>
      <c r="J15" s="2"/>
      <c r="K15" s="2">
        <v>0.02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39">
        <f>AVERAGE(B15:AK15)</f>
        <v>3.5999999999999997E-2</v>
      </c>
      <c r="AQ15" s="2" t="s">
        <v>147</v>
      </c>
      <c r="AR15" s="33">
        <f>AP15-AP17</f>
        <v>5.5999999999999973E-3</v>
      </c>
      <c r="AS15" s="241">
        <f>AR15^2</f>
        <v>3.1359999999999971E-5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" t="s">
        <v>148</v>
      </c>
      <c r="B16" s="2"/>
      <c r="C16" s="235">
        <f>(C15-$AP15)^2</f>
        <v>6.7599999999999973E-4</v>
      </c>
      <c r="D16" s="2"/>
      <c r="E16" s="235">
        <f>(E15-$AP15)^2</f>
        <v>2.5599999999999988E-4</v>
      </c>
      <c r="F16" s="2"/>
      <c r="G16" s="235">
        <f>(G15-$AP15)^2</f>
        <v>5.7600000000000001E-4</v>
      </c>
      <c r="H16" s="2"/>
      <c r="I16" s="235">
        <f>(I15-$AP15)^2</f>
        <v>1.1560000000000006E-3</v>
      </c>
      <c r="J16" s="2"/>
      <c r="K16" s="235">
        <f>(K15-$AP15)^2</f>
        <v>2.5599999999999988E-4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AVERAGE(AP7:AP15)</f>
        <v>3.04E-2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2.2959999999999999E-3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COUNT(AP7:AP15)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5.7399999999999997E-4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1.0800000000000002E-2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3.2000000000000006E-3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33">
        <f>AVERAGE(AP7,AP9,AP11,AP13,AP15)</f>
        <v>3.04E-2</v>
      </c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2.6800000000000001E-3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1.32E-3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51" t="s">
        <v>149</v>
      </c>
      <c r="B28" s="308">
        <f>SUM(B14:AO14)</f>
        <v>6.8000000000000005E-4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51" t="s">
        <v>150</v>
      </c>
      <c r="B29" s="308">
        <f>SUM(B16:AO16)</f>
        <v>2.9200000000000003E-3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5.4000000000000012E-4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-1.8031184370370374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1.0629629629629627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1.8031184370370374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4</v>
      </c>
      <c r="D44" s="2" t="s">
        <v>115</v>
      </c>
      <c r="E44" s="256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2.8660814000000001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0.175320708613317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17.5320708613317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130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0.18088049588049582</v>
      </c>
      <c r="B53" s="1" t="s">
        <v>176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9.9735992959811802E-3</v>
      </c>
      <c r="B57" s="1" t="s">
        <v>177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1.0800000000000002E-4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2.1169509870286274</v>
      </c>
      <c r="C64" s="2"/>
      <c r="D64" s="2" t="s">
        <v>137</v>
      </c>
      <c r="E64" s="33">
        <f>ABS(AP11-AP9)</f>
        <v>2.1999999999999999E-2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0.1924500897298754</v>
      </c>
      <c r="C65" s="2"/>
      <c r="D65" s="2" t="s">
        <v>137</v>
      </c>
      <c r="E65" s="33">
        <f>ABS(AP9-AP7)</f>
        <v>2.0000000000000018E-3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2.3094010767585029</v>
      </c>
      <c r="C66" s="2"/>
      <c r="D66" s="2" t="s">
        <v>137</v>
      </c>
      <c r="E66" s="33">
        <f>ABS(AP11-AP7)</f>
        <v>2.4E-2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180</v>
      </c>
      <c r="B69" s="33">
        <v>4.2300000000000004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4.2320000000000002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4.2329999999999997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57" t="s">
        <v>152</v>
      </c>
      <c r="B74" s="84"/>
      <c r="C74" s="57" t="s">
        <v>153</v>
      </c>
      <c r="D74" s="84"/>
      <c r="E74" s="2" t="s">
        <v>137</v>
      </c>
      <c r="F74" s="2" t="s">
        <v>133</v>
      </c>
      <c r="G74" s="84"/>
      <c r="H74" s="84"/>
      <c r="I74" s="2" t="s">
        <v>135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79">
        <v>30</v>
      </c>
      <c r="B75" s="280">
        <f>AP7</f>
        <v>0.04</v>
      </c>
      <c r="C75" s="279">
        <v>40</v>
      </c>
      <c r="D75" s="281">
        <f>AP13</f>
        <v>2.1999999999999999E-2</v>
      </c>
      <c r="E75" s="95">
        <f t="shared" ref="E75:E84" si="0">ABS(D75-B75)</f>
        <v>1.8000000000000002E-2</v>
      </c>
      <c r="F75" s="282">
        <f t="shared" ref="F75:F84" si="1">E75/SQRT(I75)</f>
        <v>1.7320508075688772</v>
      </c>
      <c r="G75" s="84"/>
      <c r="H75" s="84"/>
      <c r="I75" s="283">
        <f>E63</f>
        <v>1.0800000000000002E-4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79">
        <v>30</v>
      </c>
      <c r="B76" s="280">
        <f>AP7</f>
        <v>0.04</v>
      </c>
      <c r="C76" s="284">
        <v>50</v>
      </c>
      <c r="D76" s="281">
        <f>AP9</f>
        <v>3.7999999999999999E-2</v>
      </c>
      <c r="E76" s="95">
        <f t="shared" si="0"/>
        <v>2.0000000000000018E-3</v>
      </c>
      <c r="F76" s="282">
        <f t="shared" si="1"/>
        <v>0.1924500897298754</v>
      </c>
      <c r="G76" s="84"/>
      <c r="H76" s="103"/>
      <c r="I76" s="95">
        <f>I75</f>
        <v>1.0800000000000002E-4</v>
      </c>
    </row>
    <row r="77" spans="1:55" ht="15" customHeight="1">
      <c r="A77" s="279">
        <v>30</v>
      </c>
      <c r="B77" s="280">
        <f>AP7</f>
        <v>0.04</v>
      </c>
      <c r="C77" s="285">
        <v>60</v>
      </c>
      <c r="D77" s="281">
        <f>AP15</f>
        <v>3.5999999999999997E-2</v>
      </c>
      <c r="E77" s="95">
        <f t="shared" si="0"/>
        <v>4.0000000000000036E-3</v>
      </c>
      <c r="F77" s="282">
        <f t="shared" si="1"/>
        <v>0.3849001794597508</v>
      </c>
      <c r="G77" s="84"/>
      <c r="H77" s="103"/>
      <c r="I77" s="95">
        <f>I75</f>
        <v>1.0800000000000002E-4</v>
      </c>
    </row>
    <row r="78" spans="1:55" ht="15" customHeight="1">
      <c r="A78" s="279">
        <v>30</v>
      </c>
      <c r="B78" s="280">
        <f>AP7</f>
        <v>0.04</v>
      </c>
      <c r="C78" s="286">
        <v>70</v>
      </c>
      <c r="D78" s="280">
        <f>AP11</f>
        <v>1.6E-2</v>
      </c>
      <c r="E78" s="95">
        <f t="shared" si="0"/>
        <v>2.4E-2</v>
      </c>
      <c r="F78" s="282">
        <f t="shared" si="1"/>
        <v>2.3094010767585029</v>
      </c>
      <c r="G78" s="84"/>
      <c r="H78" s="103"/>
      <c r="I78" s="283">
        <f>I75</f>
        <v>1.0800000000000002E-4</v>
      </c>
    </row>
    <row r="79" spans="1:55" ht="15" customHeight="1">
      <c r="A79" s="284">
        <v>40</v>
      </c>
      <c r="B79" s="280">
        <f>AP13</f>
        <v>2.1999999999999999E-2</v>
      </c>
      <c r="C79" s="284">
        <v>50</v>
      </c>
      <c r="D79" s="281">
        <f>AP9</f>
        <v>3.7999999999999999E-2</v>
      </c>
      <c r="E79" s="95">
        <f t="shared" si="0"/>
        <v>1.6E-2</v>
      </c>
      <c r="F79" s="282">
        <f t="shared" si="1"/>
        <v>1.5396007178390019</v>
      </c>
      <c r="G79" s="84"/>
      <c r="H79" s="103"/>
      <c r="I79" s="283">
        <f>I75</f>
        <v>1.0800000000000002E-4</v>
      </c>
    </row>
    <row r="80" spans="1:55" ht="15" customHeight="1">
      <c r="A80" s="284">
        <v>40</v>
      </c>
      <c r="B80" s="280">
        <f>AP13</f>
        <v>2.1999999999999999E-2</v>
      </c>
      <c r="C80" s="285">
        <v>60</v>
      </c>
      <c r="D80" s="281">
        <f>AP15</f>
        <v>3.5999999999999997E-2</v>
      </c>
      <c r="E80" s="95">
        <f t="shared" si="0"/>
        <v>1.3999999999999999E-2</v>
      </c>
      <c r="F80" s="282">
        <f t="shared" si="1"/>
        <v>1.3471506281091266</v>
      </c>
      <c r="G80" s="84"/>
      <c r="H80" s="103"/>
      <c r="I80" s="283">
        <f>I75</f>
        <v>1.0800000000000002E-4</v>
      </c>
    </row>
    <row r="81" spans="1:9" ht="15" customHeight="1">
      <c r="A81" s="284">
        <v>40</v>
      </c>
      <c r="B81" s="280">
        <f>AP13</f>
        <v>2.1999999999999999E-2</v>
      </c>
      <c r="C81" s="287">
        <v>70</v>
      </c>
      <c r="D81" s="280">
        <f>AP11</f>
        <v>1.6E-2</v>
      </c>
      <c r="E81" s="95">
        <f t="shared" si="0"/>
        <v>5.9999999999999984E-3</v>
      </c>
      <c r="F81" s="282">
        <f t="shared" si="1"/>
        <v>0.57735026918962551</v>
      </c>
      <c r="G81" s="84"/>
      <c r="H81" s="103"/>
      <c r="I81" s="283">
        <f>I75</f>
        <v>1.0800000000000002E-4</v>
      </c>
    </row>
    <row r="82" spans="1:9" ht="15" customHeight="1">
      <c r="A82" s="286">
        <v>50</v>
      </c>
      <c r="B82" s="280">
        <f>AP9</f>
        <v>3.7999999999999999E-2</v>
      </c>
      <c r="C82" s="288">
        <v>60</v>
      </c>
      <c r="D82" s="281">
        <f>AP15</f>
        <v>3.5999999999999997E-2</v>
      </c>
      <c r="E82" s="95">
        <f t="shared" si="0"/>
        <v>2.0000000000000018E-3</v>
      </c>
      <c r="F82" s="282">
        <f t="shared" si="1"/>
        <v>0.1924500897298754</v>
      </c>
      <c r="G82" s="84"/>
      <c r="H82" s="103"/>
      <c r="I82" s="283">
        <f>I75</f>
        <v>1.0800000000000002E-4</v>
      </c>
    </row>
    <row r="83" spans="1:9" ht="15" customHeight="1">
      <c r="A83" s="286">
        <v>50</v>
      </c>
      <c r="B83" s="280">
        <f>AP9</f>
        <v>3.7999999999999999E-2</v>
      </c>
      <c r="C83" s="286">
        <v>70</v>
      </c>
      <c r="D83" s="280">
        <f>AP11</f>
        <v>1.6E-2</v>
      </c>
      <c r="E83" s="95">
        <f t="shared" si="0"/>
        <v>2.1999999999999999E-2</v>
      </c>
      <c r="F83" s="282">
        <f t="shared" si="1"/>
        <v>2.1169509870286274</v>
      </c>
      <c r="G83" s="84"/>
      <c r="H83" s="103"/>
      <c r="I83" s="283">
        <f>I75</f>
        <v>1.0800000000000002E-4</v>
      </c>
    </row>
    <row r="84" spans="1:9" ht="15" customHeight="1">
      <c r="A84" s="289">
        <v>60</v>
      </c>
      <c r="B84" s="280">
        <f>AP15</f>
        <v>3.5999999999999997E-2</v>
      </c>
      <c r="C84" s="286">
        <v>70</v>
      </c>
      <c r="D84" s="280">
        <f>AP11</f>
        <v>1.6E-2</v>
      </c>
      <c r="E84" s="95">
        <f t="shared" si="0"/>
        <v>1.9999999999999997E-2</v>
      </c>
      <c r="F84" s="282">
        <f t="shared" si="1"/>
        <v>1.9245008972987521</v>
      </c>
      <c r="G84" s="84"/>
      <c r="H84" s="103"/>
      <c r="I84" s="283">
        <f>I75</f>
        <v>1.0800000000000002E-4</v>
      </c>
    </row>
  </sheetData>
  <mergeCells count="9">
    <mergeCell ref="AM20:AO20"/>
    <mergeCell ref="AM22:AO22"/>
    <mergeCell ref="B2:C2"/>
    <mergeCell ref="D2:E2"/>
    <mergeCell ref="F2:G2"/>
    <mergeCell ref="H2:I2"/>
    <mergeCell ref="J2:K2"/>
    <mergeCell ref="AM17:AO17"/>
    <mergeCell ref="AM19:AO19"/>
  </mergeCells>
  <conditionalFormatting sqref="A48">
    <cfRule type="cellIs" dxfId="31" priority="6" operator="greaterThanOrEqual">
      <formula>0.14</formula>
    </cfRule>
    <cfRule type="cellIs" dxfId="30" priority="7" operator="greaterThanOrEqual">
      <formula>0.06</formula>
    </cfRule>
    <cfRule type="cellIs" dxfId="29" priority="8" operator="greaterThanOrEqual">
      <formula>0.01</formula>
    </cfRule>
    <cfRule type="cellIs" dxfId="28" priority="16" operator="lessThan">
      <formula>0.01</formula>
    </cfRule>
  </conditionalFormatting>
  <conditionalFormatting sqref="A53">
    <cfRule type="cellIs" dxfId="27" priority="3" operator="greaterThanOrEqual">
      <formula>0.4</formula>
    </cfRule>
    <cfRule type="cellIs" dxfId="26" priority="4" operator="greaterThanOrEqual">
      <formula>0.25</formula>
    </cfRule>
    <cfRule type="cellIs" dxfId="25" priority="5" operator="greaterThanOrEqual">
      <formula>0.1</formula>
    </cfRule>
    <cfRule type="cellIs" dxfId="24" priority="17" operator="lessThan">
      <formula>0.1</formula>
    </cfRule>
  </conditionalFormatting>
  <conditionalFormatting sqref="A57">
    <cfRule type="cellIs" dxfId="23" priority="9" operator="greaterThanOrEqual">
      <formula>0.14</formula>
    </cfRule>
    <cfRule type="cellIs" dxfId="22" priority="10" operator="greaterThanOrEqual">
      <formula>0.06</formula>
    </cfRule>
    <cfRule type="cellIs" dxfId="21" priority="11" operator="greaterThanOrEqual">
      <formula>0.01</formula>
    </cfRule>
    <cfRule type="cellIs" dxfId="20" priority="13" operator="lessThan">
      <formula>0.01</formula>
    </cfRule>
  </conditionalFormatting>
  <conditionalFormatting sqref="B64:B66">
    <cfRule type="cellIs" dxfId="19" priority="1" operator="greaterThan">
      <formula>3.77</formula>
    </cfRule>
    <cfRule type="cellIs" dxfId="18" priority="2" operator="lessThan">
      <formula>3.77</formula>
    </cfRule>
  </conditionalFormatting>
  <conditionalFormatting sqref="F75:F84">
    <cfRule type="cellIs" dxfId="17" priority="14" operator="greaterThanOrEqual">
      <formula>4.232</formula>
    </cfRule>
    <cfRule type="cellIs" dxfId="16" priority="15" operator="lessThan">
      <formula>4.232</formula>
    </cfRule>
  </conditionalFormatting>
  <conditionalFormatting sqref="L33">
    <cfRule type="cellIs" dxfId="15" priority="12" operator="greaterThan">
      <formula>0</formula>
    </cfRule>
  </conditionalFormatting>
  <hyperlinks>
    <hyperlink ref="F43" r:id="rId1" xr:uid="{00000000-0004-0000-0C00-000000000000}"/>
    <hyperlink ref="L48" r:id="rId2" location=":~:text=ANOVA%20%2D%20(Partial)%20Eta%20Squared&amp;text=%CE%B72%20%3D%200.01%20indicates%20a,0.14%20indicates%20a%20large%20effect." xr:uid="{00000000-0004-0000-0C00-000001000000}"/>
    <hyperlink ref="G62" r:id="rId3" xr:uid="{00000000-0004-0000-0C00-000002000000}"/>
    <hyperlink ref="B68" r:id="rId4" xr:uid="{00000000-0004-0000-0C00-000003000000}"/>
    <hyperlink ref="A70" r:id="rId5" xr:uid="{00000000-0004-0000-0C00-000004000000}"/>
    <hyperlink ref="A71" r:id="rId6" xr:uid="{00000000-0004-0000-0C00-000005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BC862"/>
  <sheetViews>
    <sheetView workbookViewId="0"/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175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/>
      <c r="C5" s="237">
        <v>2</v>
      </c>
      <c r="D5" s="237"/>
      <c r="E5" s="237">
        <v>2</v>
      </c>
      <c r="F5" s="237"/>
      <c r="G5" s="237"/>
      <c r="H5" s="237"/>
      <c r="I5" s="237"/>
      <c r="J5" s="237"/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/>
      <c r="C7" s="239">
        <v>-3.3832086450541206E-2</v>
      </c>
      <c r="D7" s="214"/>
      <c r="E7" s="214">
        <v>0.22061512884455495</v>
      </c>
      <c r="F7" s="206"/>
      <c r="G7" s="206">
        <v>0.21951624968829267</v>
      </c>
      <c r="H7" s="207"/>
      <c r="I7" s="207">
        <v>-6.0215946843858066E-2</v>
      </c>
      <c r="J7" s="240"/>
      <c r="K7" s="240">
        <v>-0.10068117627511841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4.9080433792665988E-2</v>
      </c>
      <c r="AQ7" s="33" t="s">
        <v>75</v>
      </c>
      <c r="AR7" s="33">
        <f>AP7-AP13</f>
        <v>-7.4521016818850719E-3</v>
      </c>
      <c r="AS7" s="241">
        <f>AR7^2</f>
        <v>5.5533819477154319E-5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/>
      <c r="C8" s="235">
        <f>(C7-$AP7)^2</f>
        <v>6.8744860130802426E-3</v>
      </c>
      <c r="D8" s="243"/>
      <c r="E8" s="243">
        <f>(E7-$AP7)^2</f>
        <v>2.9424151606544536E-2</v>
      </c>
      <c r="F8" s="244"/>
      <c r="G8" s="244">
        <f>(G7-$AP7)^2</f>
        <v>2.9048367340007951E-2</v>
      </c>
      <c r="H8" s="196"/>
      <c r="I8" s="196">
        <f>(I7-$AP7)^2</f>
        <v>1.194569882024395E-2</v>
      </c>
      <c r="J8" s="232"/>
      <c r="K8" s="232">
        <f>(K7-$AP7)^2</f>
        <v>2.2428539850095103E-2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/>
      <c r="C9" s="239">
        <v>0.22039092264369259</v>
      </c>
      <c r="D9" s="214"/>
      <c r="E9" s="214">
        <v>-5.7927838464067342E-2</v>
      </c>
      <c r="F9" s="206"/>
      <c r="G9" s="206">
        <v>9.6163386803381531E-2</v>
      </c>
      <c r="H9" s="207"/>
      <c r="I9" s="207">
        <v>4.1353072533298625E-2</v>
      </c>
      <c r="J9" s="240"/>
      <c r="K9" s="240">
        <v>0.23221376571806415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0.10643866184687392</v>
      </c>
      <c r="AQ9" s="33" t="s">
        <v>77</v>
      </c>
      <c r="AR9" s="33">
        <f>AP9-AP13</f>
        <v>4.9906126372322862E-2</v>
      </c>
      <c r="AS9" s="241">
        <f>AR9^2</f>
        <v>2.4906214494902594E-3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/>
      <c r="C10" s="235">
        <f>(C9-$AP9)^2</f>
        <v>1.2985117740706176E-2</v>
      </c>
      <c r="D10" s="243"/>
      <c r="E10" s="243">
        <f>(E9-$AP9)^2</f>
        <v>2.7016346424466656E-2</v>
      </c>
      <c r="F10" s="244"/>
      <c r="G10" s="244">
        <f>(G9-$AP9)^2</f>
        <v>1.0558127721941755E-4</v>
      </c>
      <c r="H10" s="196"/>
      <c r="I10" s="196">
        <f>(I9-$AP9)^2</f>
        <v>4.236133936295388E-3</v>
      </c>
      <c r="J10" s="232"/>
      <c r="K10" s="232">
        <f>(K9-$AP9)^2</f>
        <v>1.5819376753808692E-2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/>
      <c r="C11" s="239">
        <v>0.12284180090871967</v>
      </c>
      <c r="D11" s="214"/>
      <c r="E11" s="214">
        <v>3.8169200264374509E-2</v>
      </c>
      <c r="F11" s="206"/>
      <c r="G11" s="206">
        <v>-2.5611368142791089E-3</v>
      </c>
      <c r="H11" s="207"/>
      <c r="I11" s="207">
        <v>5.4500412881730072E-3</v>
      </c>
      <c r="J11" s="240"/>
      <c r="K11" s="240">
        <v>-9.3507351726421759E-2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1.4078510784113266E-2</v>
      </c>
      <c r="AQ11" s="33" t="s">
        <v>79</v>
      </c>
      <c r="AR11" s="33">
        <f>AP11-AP13</f>
        <v>-4.2454024690437797E-2</v>
      </c>
      <c r="AS11" s="241">
        <f>AR11^2</f>
        <v>1.802344212416302E-3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/>
      <c r="C12" s="235">
        <f>(C11-$AP11)^2</f>
        <v>1.1829453278729305E-2</v>
      </c>
      <c r="D12" s="243"/>
      <c r="E12" s="243">
        <f>(E11-$AP11)^2</f>
        <v>5.8036131963436969E-4</v>
      </c>
      <c r="F12" s="244"/>
      <c r="G12" s="244">
        <f>(G11-$AP11)^2</f>
        <v>2.768778721986851E-4</v>
      </c>
      <c r="H12" s="196"/>
      <c r="I12" s="196">
        <f>(I11-$AP11)^2</f>
        <v>7.4450485842371549E-5</v>
      </c>
      <c r="J12" s="232"/>
      <c r="K12" s="232">
        <f>(K11-$AP11)^2</f>
        <v>1.1574717812135746E-2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311" t="s">
        <v>81</v>
      </c>
      <c r="AN13" s="310"/>
      <c r="AO13" s="310"/>
      <c r="AP13" s="33">
        <f>AVERAGE(AP7:AP11)</f>
        <v>5.653253547455106E-2</v>
      </c>
      <c r="AQ13" s="2" t="s">
        <v>82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45" t="s">
        <v>83</v>
      </c>
      <c r="B14" s="24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47" t="s">
        <v>84</v>
      </c>
      <c r="B15" s="248">
        <f>(AP18*AS7)+(AP18*AS9)+(AP18*AS11)</f>
        <v>2.1742497406918578E-2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85</v>
      </c>
      <c r="AM15" s="311" t="s">
        <v>86</v>
      </c>
      <c r="AN15" s="310"/>
      <c r="AO15" s="310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47" t="s">
        <v>87</v>
      </c>
      <c r="B16" s="248">
        <f>(B15)/(B17)</f>
        <v>1.0871248703459289E-2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88</v>
      </c>
      <c r="AM16" s="311" t="s">
        <v>89</v>
      </c>
      <c r="AN16" s="310"/>
      <c r="AO16" s="310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49" t="s">
        <v>90</v>
      </c>
      <c r="B17" s="250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2" t="s">
        <v>91</v>
      </c>
      <c r="AM18" s="311" t="s">
        <v>92</v>
      </c>
      <c r="AN18" s="310"/>
      <c r="AO18" s="310"/>
      <c r="AP18" s="13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5" t="s">
        <v>93</v>
      </c>
      <c r="B19" s="24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94</v>
      </c>
      <c r="B20" s="248">
        <f>SUM(B21:B23)</f>
        <v>0.18421966053100855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51" t="s">
        <v>95</v>
      </c>
      <c r="B21" s="252">
        <f>SUM(B8:AO8)</f>
        <v>9.972124362997177E-2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51" t="s">
        <v>96</v>
      </c>
      <c r="B22" s="252">
        <f>SUM(B10:AO10)</f>
        <v>6.0162556132496325E-2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51" t="s">
        <v>97</v>
      </c>
      <c r="B23" s="252">
        <f>SUM(B12:AO12)</f>
        <v>2.4335860768540475E-2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98</v>
      </c>
      <c r="B24" s="248">
        <f>B20/B25</f>
        <v>1.5351638377584046E-2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49" t="s">
        <v>99</v>
      </c>
      <c r="B25" s="253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45" t="s">
        <v>100</v>
      </c>
      <c r="B27" s="109" t="s">
        <v>101</v>
      </c>
      <c r="C27" s="109"/>
      <c r="D27" s="109" t="s">
        <v>102</v>
      </c>
      <c r="E27" s="109" t="s">
        <v>103</v>
      </c>
      <c r="F27" s="109"/>
      <c r="G27" s="109"/>
      <c r="H27" s="109"/>
      <c r="I27" s="109" t="s">
        <v>104</v>
      </c>
      <c r="J27" s="109"/>
      <c r="K27" s="246"/>
      <c r="L27" s="254">
        <f>B28-A39</f>
        <v>-3.1771447428424282</v>
      </c>
      <c r="M27" s="2" t="s">
        <v>105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47" t="s">
        <v>106</v>
      </c>
      <c r="B28" s="255">
        <f>B16/B24</f>
        <v>0.70814908715757185</v>
      </c>
      <c r="C28" s="2"/>
      <c r="D28" s="2" t="s">
        <v>107</v>
      </c>
      <c r="E28" s="2" t="s">
        <v>108</v>
      </c>
      <c r="F28" s="2"/>
      <c r="G28" s="2"/>
      <c r="H28" s="2"/>
      <c r="I28" s="2" t="s">
        <v>109</v>
      </c>
      <c r="J28" s="2"/>
      <c r="K28" s="256"/>
      <c r="L28" s="254">
        <f>A39-B28</f>
        <v>3.1771447428424282</v>
      </c>
      <c r="M28" s="2" t="s">
        <v>110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57"/>
      <c r="B32" s="257"/>
      <c r="C32" s="257"/>
      <c r="D32" s="257"/>
      <c r="E32" s="257"/>
      <c r="F32" s="72"/>
      <c r="G32" s="7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2"/>
      <c r="B33" s="72"/>
      <c r="C33" s="72"/>
      <c r="D33" s="72"/>
      <c r="E33" s="72"/>
      <c r="F33" s="72"/>
      <c r="G33" s="7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31"/>
      <c r="B34" s="31"/>
      <c r="C34" s="31"/>
      <c r="D34" s="31"/>
      <c r="E34" s="31"/>
      <c r="F34" s="3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45" t="s">
        <v>111</v>
      </c>
      <c r="B37" s="109"/>
      <c r="C37" s="109"/>
      <c r="D37" s="109"/>
      <c r="E37" s="246"/>
      <c r="F37" s="258" t="s">
        <v>112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47" t="s">
        <v>113</v>
      </c>
      <c r="B38" s="2" t="s">
        <v>114</v>
      </c>
      <c r="C38" s="2">
        <f>B17</f>
        <v>2</v>
      </c>
      <c r="D38" s="2" t="s">
        <v>115</v>
      </c>
      <c r="E38" s="256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59">
        <v>3.8852938300000002</v>
      </c>
      <c r="B39" s="3"/>
      <c r="C39" s="3"/>
      <c r="D39" s="3"/>
      <c r="E39" s="260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45" t="s">
        <v>116</v>
      </c>
      <c r="B41" s="109"/>
      <c r="C41" s="109"/>
      <c r="D41" s="109"/>
      <c r="E41" s="109"/>
      <c r="F41" s="109"/>
      <c r="G41" s="109"/>
      <c r="H41" s="24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61">
        <f>(B15)/(B15+B20)</f>
        <v>0.10556549622805628</v>
      </c>
      <c r="B42" s="2"/>
      <c r="C42" s="2"/>
      <c r="D42" s="2"/>
      <c r="E42" s="2"/>
      <c r="F42" s="2"/>
      <c r="G42" s="2"/>
      <c r="H42" s="256"/>
      <c r="I42" s="2">
        <v>0.01</v>
      </c>
      <c r="J42" s="2" t="s">
        <v>117</v>
      </c>
      <c r="K42" s="2"/>
      <c r="L42" s="262" t="s">
        <v>118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63">
        <f>100*A42</f>
        <v>10.556549622805628</v>
      </c>
      <c r="B43" s="2" t="s">
        <v>119</v>
      </c>
      <c r="C43" s="2"/>
      <c r="D43" s="2"/>
      <c r="E43" s="2"/>
      <c r="F43" s="2"/>
      <c r="G43" s="2"/>
      <c r="H43" s="256"/>
      <c r="I43" s="2">
        <v>0.06</v>
      </c>
      <c r="J43" s="2" t="s">
        <v>120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64" t="s">
        <v>121</v>
      </c>
      <c r="B44" s="265" t="s">
        <v>130</v>
      </c>
      <c r="C44" s="3" t="s">
        <v>123</v>
      </c>
      <c r="D44" s="3"/>
      <c r="E44" s="3"/>
      <c r="F44" s="3"/>
      <c r="G44" s="3"/>
      <c r="H44" s="260"/>
      <c r="I44" s="2">
        <v>0.14000000000000001</v>
      </c>
      <c r="J44" s="2" t="s">
        <v>124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45" t="s">
        <v>125</v>
      </c>
      <c r="B46" s="109" t="s">
        <v>126</v>
      </c>
      <c r="C46" s="109"/>
      <c r="D46" s="109"/>
      <c r="E46" s="109"/>
      <c r="F46" s="109"/>
      <c r="G46" s="109"/>
      <c r="H46" s="246"/>
      <c r="I46" s="2">
        <v>0.1</v>
      </c>
      <c r="J46" s="2" t="s">
        <v>117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61">
        <f>SQRT(A42^2)/(1-(A42^2))</f>
        <v>0.10675518389663013</v>
      </c>
      <c r="B47" s="1" t="s">
        <v>176</v>
      </c>
      <c r="C47" s="2"/>
      <c r="D47" s="2"/>
      <c r="E47" s="2"/>
      <c r="F47" s="2"/>
      <c r="G47" s="2"/>
      <c r="H47" s="256"/>
      <c r="I47" s="2">
        <v>0.25</v>
      </c>
      <c r="J47" s="2" t="s">
        <v>120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64"/>
      <c r="B48" s="3"/>
      <c r="C48" s="3"/>
      <c r="D48" s="3"/>
      <c r="E48" s="3"/>
      <c r="F48" s="3"/>
      <c r="G48" s="3"/>
      <c r="H48" s="260"/>
      <c r="I48" s="2">
        <v>0.4</v>
      </c>
      <c r="J48" s="2" t="s">
        <v>124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45" t="s">
        <v>128</v>
      </c>
      <c r="B50" s="109" t="s">
        <v>129</v>
      </c>
      <c r="C50" s="109"/>
      <c r="D50" s="109"/>
      <c r="E50" s="109"/>
      <c r="F50" s="109"/>
      <c r="G50" s="109"/>
      <c r="H50" s="24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61">
        <f>(B15-(B17*B24))/(B15+B20+B24)</f>
        <v>-4.0489022814803537E-2</v>
      </c>
      <c r="B51" s="1" t="s">
        <v>177</v>
      </c>
      <c r="C51" s="2"/>
      <c r="D51" s="2"/>
      <c r="E51" s="2"/>
      <c r="F51" s="2"/>
      <c r="G51" s="2"/>
      <c r="H51" s="256"/>
      <c r="I51" s="2">
        <v>0.01</v>
      </c>
      <c r="J51" s="2" t="s">
        <v>117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7"/>
      <c r="B52" s="2"/>
      <c r="C52" s="2"/>
      <c r="D52" s="2"/>
      <c r="E52" s="2"/>
      <c r="F52" s="2"/>
      <c r="G52" s="2"/>
      <c r="H52" s="256"/>
      <c r="I52" s="2">
        <v>0.06</v>
      </c>
      <c r="J52" s="2" t="s">
        <v>120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66" t="s">
        <v>131</v>
      </c>
      <c r="B53" s="3"/>
      <c r="C53" s="3"/>
      <c r="D53" s="3"/>
      <c r="E53" s="3"/>
      <c r="F53" s="3"/>
      <c r="G53" s="3"/>
      <c r="H53" s="260"/>
      <c r="I53" s="2">
        <v>0.14000000000000001</v>
      </c>
      <c r="J53" s="2" t="s">
        <v>124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132</v>
      </c>
      <c r="B56" s="2" t="s">
        <v>133</v>
      </c>
      <c r="C56" s="2"/>
      <c r="F56" s="2"/>
      <c r="G56" s="262" t="s">
        <v>134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B57" s="2"/>
      <c r="C57" s="2"/>
      <c r="D57" s="2" t="s">
        <v>135</v>
      </c>
      <c r="E57" s="33">
        <f>B24/AP18</f>
        <v>3.0703276755168095E-3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136</v>
      </c>
      <c r="B58" s="33">
        <f>E58/SQRT(E57)</f>
        <v>1.6668336942265856</v>
      </c>
      <c r="C58" s="2"/>
      <c r="D58" s="2" t="s">
        <v>137</v>
      </c>
      <c r="E58" s="33">
        <f>ABS(AP11-AP9)</f>
        <v>9.2360151062760659E-2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138</v>
      </c>
      <c r="B59" s="33">
        <f>E59/SQRT(E57)</f>
        <v>1.0351501817804485</v>
      </c>
      <c r="C59" s="2"/>
      <c r="D59" s="2" t="s">
        <v>137</v>
      </c>
      <c r="E59" s="33">
        <f>ABS(AP9-AP7)</f>
        <v>5.7358228054207934E-2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139</v>
      </c>
      <c r="B60" s="33">
        <f>E60/SQRT(E57)</f>
        <v>0.63168351244613685</v>
      </c>
      <c r="C60" s="2"/>
      <c r="D60" s="2" t="s">
        <v>137</v>
      </c>
      <c r="E60" s="33">
        <f>ABS(AP11-AP7)</f>
        <v>3.5001923008552718E-2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140</v>
      </c>
      <c r="B62" s="267" t="s">
        <v>141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181</v>
      </c>
      <c r="B63" s="33">
        <v>3.77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68" t="s">
        <v>143</v>
      </c>
      <c r="B64" s="2">
        <v>3.7730000000000001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62" t="s">
        <v>144</v>
      </c>
      <c r="B65" s="2">
        <v>3.7749999999999999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</sheetData>
  <mergeCells count="9">
    <mergeCell ref="AM16:AO16"/>
    <mergeCell ref="AM18:AO18"/>
    <mergeCell ref="B2:C2"/>
    <mergeCell ref="D2:E2"/>
    <mergeCell ref="F2:G2"/>
    <mergeCell ref="H2:I2"/>
    <mergeCell ref="J2:K2"/>
    <mergeCell ref="AM13:AO13"/>
    <mergeCell ref="AM15:AO15"/>
  </mergeCells>
  <conditionalFormatting sqref="A42">
    <cfRule type="cellIs" dxfId="14" priority="7" operator="lessThanOrEqual">
      <formula>0.01</formula>
    </cfRule>
    <cfRule type="cellIs" dxfId="13" priority="8" operator="lessThanOrEqual">
      <formula>0.06</formula>
    </cfRule>
    <cfRule type="cellIs" dxfId="12" priority="9" operator="lessThan">
      <formula>0.14</formula>
    </cfRule>
    <cfRule type="cellIs" dxfId="11" priority="10" operator="greaterThanOrEqual">
      <formula>0.14</formula>
    </cfRule>
  </conditionalFormatting>
  <conditionalFormatting sqref="A47">
    <cfRule type="cellIs" dxfId="10" priority="3" operator="lessThanOrEqual">
      <formula>0.1</formula>
    </cfRule>
    <cfRule type="cellIs" dxfId="9" priority="4" operator="lessThanOrEqual">
      <formula>0.25</formula>
    </cfRule>
    <cfRule type="cellIs" dxfId="8" priority="5" operator="lessThan">
      <formula>0.4</formula>
    </cfRule>
    <cfRule type="cellIs" dxfId="7" priority="6" operator="greaterThanOrEqual">
      <formula>0.4</formula>
    </cfRule>
  </conditionalFormatting>
  <conditionalFormatting sqref="A51">
    <cfRule type="cellIs" dxfId="6" priority="11" operator="lessThanOrEqual">
      <formula>0.01</formula>
    </cfRule>
    <cfRule type="cellIs" dxfId="5" priority="12" operator="lessThanOrEqual">
      <formula>0.06</formula>
    </cfRule>
    <cfRule type="cellIs" dxfId="4" priority="13" operator="lessThan">
      <formula>0.14</formula>
    </cfRule>
    <cfRule type="cellIs" dxfId="3" priority="14" operator="greaterThanOrEqual">
      <formula>0.14</formula>
    </cfRule>
  </conditionalFormatting>
  <conditionalFormatting sqref="B58:B60">
    <cfRule type="cellIs" dxfId="2" priority="1" operator="greaterThan">
      <formula>3.77</formula>
    </cfRule>
    <cfRule type="cellIs" dxfId="1" priority="2" operator="lessThan">
      <formula>3.77</formula>
    </cfRule>
  </conditionalFormatting>
  <conditionalFormatting sqref="L27">
    <cfRule type="cellIs" dxfId="0" priority="15" operator="greaterThan">
      <formula>0</formula>
    </cfRule>
  </conditionalFormatting>
  <hyperlinks>
    <hyperlink ref="F37" r:id="rId1" xr:uid="{00000000-0004-0000-0D00-000000000000}"/>
    <hyperlink ref="L42" r:id="rId2" location=":~:text=ANOVA%20%2D%20(Partial)%20Eta%20Squared&amp;text=%CE%B72%20%3D%200.01%20indicates%20a,0.14%20indicates%20a%20large%20effect." xr:uid="{00000000-0004-0000-0D00-000001000000}"/>
    <hyperlink ref="G56" r:id="rId3" xr:uid="{00000000-0004-0000-0D00-000002000000}"/>
    <hyperlink ref="B62" r:id="rId4" xr:uid="{00000000-0004-0000-0D00-000003000000}"/>
    <hyperlink ref="A64" r:id="rId5" xr:uid="{00000000-0004-0000-0D00-000004000000}"/>
    <hyperlink ref="A65" r:id="rId6" xr:uid="{00000000-0004-0000-0D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0"/>
  <sheetViews>
    <sheetView workbookViewId="0">
      <selection activeCell="D35" sqref="D35"/>
    </sheetView>
  </sheetViews>
  <sheetFormatPr defaultColWidth="14.42578125" defaultRowHeight="15" customHeight="1"/>
  <cols>
    <col min="12" max="12" width="5.85546875" customWidth="1"/>
    <col min="13" max="13" width="6.28515625" customWidth="1"/>
    <col min="14" max="16" width="4.42578125" customWidth="1"/>
    <col min="17" max="17" width="5" bestFit="1" customWidth="1"/>
    <col min="18" max="18" width="4.42578125" customWidth="1"/>
    <col min="19" max="19" width="5" bestFit="1" customWidth="1"/>
    <col min="20" max="20" width="4.42578125" customWidth="1"/>
    <col min="21" max="21" width="5" bestFit="1" customWidth="1"/>
    <col min="22" max="22" width="4.5703125" customWidth="1"/>
  </cols>
  <sheetData>
    <row r="1" spans="1:26">
      <c r="A1" s="194" t="s">
        <v>45</v>
      </c>
      <c r="B1" s="195" t="s">
        <v>46</v>
      </c>
      <c r="C1" s="26"/>
      <c r="D1" s="5" t="s">
        <v>37</v>
      </c>
      <c r="E1" s="196" t="s">
        <v>47</v>
      </c>
      <c r="F1" s="197"/>
      <c r="G1" s="198" t="s">
        <v>48</v>
      </c>
      <c r="H1" s="26" t="s">
        <v>3</v>
      </c>
      <c r="I1" s="5" t="s">
        <v>37</v>
      </c>
      <c r="J1" s="199" t="s">
        <v>182</v>
      </c>
      <c r="K1" s="5"/>
      <c r="L1" s="45" t="s">
        <v>49</v>
      </c>
      <c r="M1" s="46" t="s">
        <v>167</v>
      </c>
      <c r="N1" s="46"/>
      <c r="O1" s="46"/>
      <c r="P1" s="46"/>
      <c r="Q1" s="46"/>
      <c r="R1" s="46"/>
      <c r="S1" s="46"/>
      <c r="T1" s="46"/>
      <c r="U1" s="46"/>
      <c r="V1" s="11"/>
    </row>
    <row r="2" spans="1:26">
      <c r="A2" s="5" t="s">
        <v>50</v>
      </c>
      <c r="B2" s="28">
        <v>29.97</v>
      </c>
      <c r="C2" s="28">
        <v>29.96</v>
      </c>
      <c r="D2" s="28">
        <f t="shared" ref="D2:D3" si="0">AVERAGE(B2:C2)</f>
        <v>29.965</v>
      </c>
      <c r="E2" s="96">
        <v>29.8858</v>
      </c>
      <c r="F2" s="96">
        <v>29.974260000000001</v>
      </c>
      <c r="G2" s="28">
        <f t="shared" ref="G2:H2" si="1">ROUND(E2,2)</f>
        <v>29.89</v>
      </c>
      <c r="H2" s="28">
        <f t="shared" si="1"/>
        <v>29.97</v>
      </c>
      <c r="I2" s="28">
        <f t="shared" ref="I2:I3" si="2">AVERAGE(G2:H2)</f>
        <v>29.93</v>
      </c>
      <c r="J2" s="200"/>
      <c r="K2" s="26"/>
      <c r="L2" s="201"/>
      <c r="M2" s="2">
        <v>1</v>
      </c>
      <c r="N2" s="2">
        <v>1</v>
      </c>
      <c r="O2" s="2">
        <v>2</v>
      </c>
      <c r="P2" s="2">
        <v>2</v>
      </c>
      <c r="Q2" s="2">
        <v>3</v>
      </c>
      <c r="R2" s="2">
        <v>3</v>
      </c>
      <c r="S2" s="2">
        <v>4</v>
      </c>
      <c r="T2" s="2">
        <v>4</v>
      </c>
      <c r="U2" s="2">
        <v>5</v>
      </c>
      <c r="V2" s="70">
        <v>5</v>
      </c>
    </row>
    <row r="3" spans="1:26">
      <c r="A3" s="5" t="s">
        <v>51</v>
      </c>
      <c r="B3" s="28">
        <v>29.94</v>
      </c>
      <c r="C3" s="28">
        <v>29.98</v>
      </c>
      <c r="D3" s="28">
        <f t="shared" si="0"/>
        <v>29.96</v>
      </c>
      <c r="E3" s="96">
        <v>29.97251</v>
      </c>
      <c r="F3" s="96">
        <v>29.916979999999999</v>
      </c>
      <c r="G3" s="28">
        <f t="shared" ref="G3:H3" si="3">ROUND(E3,2)</f>
        <v>29.97</v>
      </c>
      <c r="H3" s="28">
        <f t="shared" si="3"/>
        <v>29.92</v>
      </c>
      <c r="I3" s="28">
        <f t="shared" si="2"/>
        <v>29.945</v>
      </c>
      <c r="J3" s="200"/>
      <c r="K3" s="26"/>
      <c r="L3" s="201"/>
      <c r="M3" s="202" t="s">
        <v>52</v>
      </c>
      <c r="N3" s="2" t="s">
        <v>53</v>
      </c>
      <c r="O3" s="202" t="s">
        <v>52</v>
      </c>
      <c r="P3" s="2" t="s">
        <v>53</v>
      </c>
      <c r="Q3" s="202" t="s">
        <v>52</v>
      </c>
      <c r="R3" s="2" t="s">
        <v>53</v>
      </c>
      <c r="S3" s="202" t="s">
        <v>52</v>
      </c>
      <c r="T3" s="2" t="s">
        <v>53</v>
      </c>
      <c r="U3" s="202" t="s">
        <v>52</v>
      </c>
      <c r="V3" s="70" t="s">
        <v>53</v>
      </c>
    </row>
    <row r="4" spans="1:26">
      <c r="A4" s="5"/>
      <c r="B4" s="26"/>
      <c r="C4" s="26"/>
      <c r="D4" s="203">
        <f>AVERAGE(D2:D3)</f>
        <v>29.962499999999999</v>
      </c>
      <c r="E4" s="197"/>
      <c r="F4" s="197"/>
      <c r="G4" s="28"/>
      <c r="H4" s="28"/>
      <c r="I4" s="203">
        <f>AVERAGE(I2:I3)</f>
        <v>29.9375</v>
      </c>
      <c r="J4" s="204">
        <f t="shared" ref="J4:J6" si="4">I4-D4</f>
        <v>-2.4999999999998579E-2</v>
      </c>
      <c r="K4" s="26"/>
      <c r="L4" s="205">
        <v>30</v>
      </c>
      <c r="M4" s="206">
        <v>-0.02</v>
      </c>
      <c r="N4" s="207">
        <v>-0.01</v>
      </c>
      <c r="O4" s="206">
        <v>-0.09</v>
      </c>
      <c r="P4" s="207">
        <v>7.0000000000000007E-2</v>
      </c>
      <c r="Q4" s="206">
        <v>-0.05</v>
      </c>
      <c r="R4" s="207">
        <v>7.0000000000000007E-2</v>
      </c>
      <c r="S4" s="206">
        <v>-0.09</v>
      </c>
      <c r="T4" s="207">
        <v>-0.02</v>
      </c>
      <c r="U4" s="206">
        <v>-0.06</v>
      </c>
      <c r="V4" s="208">
        <v>-0.03</v>
      </c>
    </row>
    <row r="5" spans="1:26">
      <c r="A5" s="209"/>
      <c r="B5" s="210"/>
      <c r="C5" s="210"/>
      <c r="D5" s="209"/>
      <c r="E5" s="197"/>
      <c r="F5" s="197"/>
      <c r="G5" s="211">
        <f t="shared" ref="G5:G7" si="5">ROUND(E5,2)</f>
        <v>0</v>
      </c>
      <c r="H5" s="211"/>
      <c r="I5" s="209"/>
      <c r="J5" s="204">
        <f t="shared" si="4"/>
        <v>0</v>
      </c>
      <c r="K5" s="212"/>
      <c r="L5" s="213">
        <v>50</v>
      </c>
      <c r="M5" s="214">
        <v>-0.06</v>
      </c>
      <c r="N5" s="215">
        <v>0.06</v>
      </c>
      <c r="O5" s="214">
        <v>-0.09</v>
      </c>
      <c r="P5" s="215">
        <v>-0.02</v>
      </c>
      <c r="Q5" s="214">
        <v>-7.0000000000000007E-2</v>
      </c>
      <c r="R5" s="215">
        <v>0.03</v>
      </c>
      <c r="S5" s="214">
        <v>-0.1</v>
      </c>
      <c r="T5" s="215">
        <v>0.01</v>
      </c>
      <c r="U5" s="214">
        <v>-7.0000000000000007E-2</v>
      </c>
      <c r="V5" s="216">
        <v>7.0000000000000007E-2</v>
      </c>
    </row>
    <row r="6" spans="1:26">
      <c r="A6" s="5" t="s">
        <v>54</v>
      </c>
      <c r="B6" s="74">
        <v>30.12</v>
      </c>
      <c r="C6" s="74">
        <v>30.07</v>
      </c>
      <c r="D6" s="28">
        <f t="shared" ref="D6:D7" si="6">AVERAGE(B6:C6)</f>
        <v>30.094999999999999</v>
      </c>
      <c r="E6" s="96">
        <v>30.080500000000001</v>
      </c>
      <c r="F6" s="96">
        <v>30.108599999999999</v>
      </c>
      <c r="G6" s="28">
        <f t="shared" si="5"/>
        <v>30.08</v>
      </c>
      <c r="H6" s="28">
        <f t="shared" ref="H6:H7" si="7">ROUND(F6,2)</f>
        <v>30.11</v>
      </c>
      <c r="I6" s="26">
        <f t="shared" ref="I6:I7" si="8">AVERAGE(G6:H6)</f>
        <v>30.094999999999999</v>
      </c>
      <c r="J6" s="204">
        <f t="shared" si="4"/>
        <v>0</v>
      </c>
      <c r="K6" s="26"/>
      <c r="L6" s="217">
        <v>70</v>
      </c>
      <c r="M6" s="218">
        <v>-0.18</v>
      </c>
      <c r="N6" s="219">
        <v>0.04</v>
      </c>
      <c r="O6" s="218">
        <v>-0.18</v>
      </c>
      <c r="P6" s="219">
        <v>0.01</v>
      </c>
      <c r="Q6" s="218">
        <v>-0.16</v>
      </c>
      <c r="R6" s="219">
        <v>0</v>
      </c>
      <c r="S6" s="218">
        <v>-0.21</v>
      </c>
      <c r="T6" s="219">
        <v>0</v>
      </c>
      <c r="U6" s="218">
        <v>-0.21</v>
      </c>
      <c r="V6" s="220">
        <v>-0.03</v>
      </c>
    </row>
    <row r="7" spans="1:26">
      <c r="A7" s="5" t="s">
        <v>55</v>
      </c>
      <c r="B7" s="74">
        <v>30.05</v>
      </c>
      <c r="C7" s="74">
        <v>30.06</v>
      </c>
      <c r="D7" s="28">
        <f t="shared" si="6"/>
        <v>30.055</v>
      </c>
      <c r="E7" s="96">
        <v>30.031600000000001</v>
      </c>
      <c r="F7" s="96">
        <v>30.040700000000001</v>
      </c>
      <c r="G7" s="28">
        <f t="shared" si="5"/>
        <v>30.03</v>
      </c>
      <c r="H7" s="28">
        <f t="shared" si="7"/>
        <v>30.04</v>
      </c>
      <c r="I7" s="26">
        <f t="shared" si="8"/>
        <v>30.035</v>
      </c>
      <c r="J7" s="204"/>
      <c r="K7" s="5"/>
      <c r="L7" s="5">
        <v>40</v>
      </c>
      <c r="M7" s="2">
        <v>-0.1</v>
      </c>
      <c r="N7" s="2">
        <v>-0.04</v>
      </c>
      <c r="O7" s="2">
        <v>-7.0000000000000007E-2</v>
      </c>
      <c r="P7" s="2">
        <v>0.02</v>
      </c>
      <c r="Q7" s="2">
        <v>-0.09</v>
      </c>
      <c r="R7" s="2">
        <v>0.03</v>
      </c>
      <c r="S7" s="2">
        <v>-0.2</v>
      </c>
      <c r="T7" s="2">
        <v>0.01</v>
      </c>
      <c r="U7" s="2">
        <v>-7.0000000000000007E-2</v>
      </c>
      <c r="V7" s="2">
        <v>0.01</v>
      </c>
    </row>
    <row r="8" spans="1:26">
      <c r="A8" s="5"/>
      <c r="B8" s="26"/>
      <c r="C8" s="26"/>
      <c r="D8" s="203">
        <f>AVERAGE(D6:D7)</f>
        <v>30.074999999999999</v>
      </c>
      <c r="E8" s="197"/>
      <c r="F8" s="197"/>
      <c r="G8" s="28"/>
      <c r="H8" s="28"/>
      <c r="I8" s="203">
        <f>AVERAGE(I6:I7)</f>
        <v>30.064999999999998</v>
      </c>
      <c r="J8" s="204">
        <f t="shared" ref="J8:J9" si="9">I8-D8</f>
        <v>-1.0000000000001563E-2</v>
      </c>
      <c r="K8" s="5"/>
      <c r="L8" s="5">
        <v>60</v>
      </c>
      <c r="M8" s="2">
        <v>-0.15</v>
      </c>
      <c r="N8" s="2">
        <v>-0.01</v>
      </c>
      <c r="O8" s="2">
        <v>-0.05</v>
      </c>
      <c r="P8" s="2">
        <v>-0.02</v>
      </c>
      <c r="Q8" s="2">
        <v>-0.06</v>
      </c>
      <c r="R8" s="2">
        <v>0.06</v>
      </c>
      <c r="S8" s="2">
        <v>-0.06</v>
      </c>
      <c r="T8" s="2">
        <v>7.0000000000000007E-2</v>
      </c>
      <c r="U8" s="2">
        <v>-7.0000000000000007E-2</v>
      </c>
      <c r="V8" s="2">
        <v>0.02</v>
      </c>
    </row>
    <row r="9" spans="1:26">
      <c r="A9" s="212"/>
      <c r="B9" s="211"/>
      <c r="C9" s="211"/>
      <c r="D9" s="221"/>
      <c r="E9" s="197"/>
      <c r="F9" s="197"/>
      <c r="G9" s="211">
        <f>ROUND(E9,2)</f>
        <v>0</v>
      </c>
      <c r="H9" s="211"/>
      <c r="I9" s="221"/>
      <c r="J9" s="204">
        <f t="shared" si="9"/>
        <v>0</v>
      </c>
      <c r="K9" s="212"/>
      <c r="L9" s="212"/>
    </row>
    <row r="10" spans="1:26">
      <c r="A10" s="194" t="s">
        <v>45</v>
      </c>
      <c r="B10" s="195" t="s">
        <v>56</v>
      </c>
      <c r="C10" s="26"/>
      <c r="D10" s="5" t="s">
        <v>37</v>
      </c>
      <c r="E10" s="222" t="s">
        <v>57</v>
      </c>
      <c r="F10" s="197"/>
      <c r="G10" s="28" t="s">
        <v>3</v>
      </c>
      <c r="H10" s="28"/>
      <c r="I10" s="5" t="s">
        <v>37</v>
      </c>
      <c r="J10" s="204"/>
      <c r="K10" s="5"/>
      <c r="L10" s="5"/>
    </row>
    <row r="11" spans="1:26">
      <c r="A11" s="5" t="s">
        <v>50</v>
      </c>
      <c r="B11" s="28">
        <v>30.03</v>
      </c>
      <c r="C11" s="28">
        <v>30.03</v>
      </c>
      <c r="D11" s="26">
        <f t="shared" ref="D11:D12" si="10">AVERAGE(B11:C11)</f>
        <v>30.03</v>
      </c>
      <c r="E11" s="96">
        <v>29.940809999999999</v>
      </c>
      <c r="F11" s="96">
        <v>29.964259999999999</v>
      </c>
      <c r="G11" s="28">
        <f t="shared" ref="G11:H11" si="11">ROUND(E11,2)</f>
        <v>29.94</v>
      </c>
      <c r="H11" s="28">
        <f t="shared" si="11"/>
        <v>29.96</v>
      </c>
      <c r="I11" s="26">
        <f t="shared" ref="I11:I12" si="12">AVERAGE(G11:H11)</f>
        <v>29.950000000000003</v>
      </c>
      <c r="J11" s="204"/>
      <c r="K11" s="5"/>
      <c r="L11" s="5"/>
    </row>
    <row r="12" spans="1:26">
      <c r="A12" s="5" t="s">
        <v>51</v>
      </c>
      <c r="B12" s="28">
        <v>30</v>
      </c>
      <c r="C12" s="28">
        <v>30</v>
      </c>
      <c r="D12" s="26">
        <f t="shared" si="10"/>
        <v>30</v>
      </c>
      <c r="E12" s="96">
        <v>29.900289999999998</v>
      </c>
      <c r="F12" s="96">
        <v>29.89959</v>
      </c>
      <c r="G12" s="28">
        <f t="shared" ref="G12:H12" si="13">ROUND(E12,2)</f>
        <v>29.9</v>
      </c>
      <c r="H12" s="28">
        <f t="shared" si="13"/>
        <v>29.9</v>
      </c>
      <c r="I12" s="26">
        <f t="shared" si="12"/>
        <v>29.9</v>
      </c>
      <c r="J12" s="204"/>
      <c r="K12" s="5"/>
      <c r="L12" s="5"/>
    </row>
    <row r="13" spans="1:26">
      <c r="A13" s="5"/>
      <c r="B13" s="26"/>
      <c r="C13" s="26"/>
      <c r="D13" s="203">
        <f>AVERAGE(D11:D12)</f>
        <v>30.015000000000001</v>
      </c>
      <c r="E13" s="197"/>
      <c r="F13" s="197"/>
      <c r="G13" s="28"/>
      <c r="H13" s="28"/>
      <c r="I13" s="203">
        <f>AVERAGE(I11:I12)</f>
        <v>29.925000000000001</v>
      </c>
      <c r="J13" s="204">
        <f t="shared" ref="J13:J14" si="14">I13-D13</f>
        <v>-8.9999999999999858E-2</v>
      </c>
      <c r="K13" s="5"/>
      <c r="L13" s="5"/>
    </row>
    <row r="14" spans="1:26">
      <c r="A14" s="209"/>
      <c r="B14" s="210"/>
      <c r="C14" s="210"/>
      <c r="D14" s="209"/>
      <c r="E14" s="197"/>
      <c r="F14" s="197"/>
      <c r="G14" s="211">
        <f t="shared" ref="G14:G16" si="15">ROUND(E14,2)</f>
        <v>0</v>
      </c>
      <c r="H14" s="211"/>
      <c r="I14" s="209"/>
      <c r="J14" s="204">
        <f t="shared" si="14"/>
        <v>0</v>
      </c>
      <c r="K14" s="212"/>
      <c r="L14" s="212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>
      <c r="A15" s="5" t="s">
        <v>54</v>
      </c>
      <c r="B15" s="74">
        <v>30.08</v>
      </c>
      <c r="C15" s="74">
        <v>30.09</v>
      </c>
      <c r="D15" s="26">
        <f t="shared" ref="D15:D16" si="16">AVERAGE(B15:C15)</f>
        <v>30.085000000000001</v>
      </c>
      <c r="E15" s="96">
        <v>30.255600000000001</v>
      </c>
      <c r="F15" s="96">
        <v>30.082100000000001</v>
      </c>
      <c r="G15" s="28">
        <f t="shared" si="15"/>
        <v>30.26</v>
      </c>
      <c r="H15" s="28">
        <f t="shared" ref="H15:H16" si="17">ROUND(F15,2)</f>
        <v>30.08</v>
      </c>
      <c r="I15" s="26">
        <f t="shared" ref="I15:I16" si="18">AVERAGE(G15:H15)</f>
        <v>30.17</v>
      </c>
      <c r="J15" s="204"/>
      <c r="K15" s="5"/>
      <c r="L15" s="5"/>
    </row>
    <row r="16" spans="1:26">
      <c r="A16" s="5" t="s">
        <v>55</v>
      </c>
      <c r="B16" s="74">
        <v>30.06</v>
      </c>
      <c r="C16" s="74">
        <v>30.07</v>
      </c>
      <c r="D16" s="26">
        <f t="shared" si="16"/>
        <v>30.064999999999998</v>
      </c>
      <c r="E16" s="96">
        <v>30.195799999999998</v>
      </c>
      <c r="F16" s="96">
        <v>30.023299999999999</v>
      </c>
      <c r="G16" s="28">
        <f t="shared" si="15"/>
        <v>30.2</v>
      </c>
      <c r="H16" s="28">
        <f t="shared" si="17"/>
        <v>30.02</v>
      </c>
      <c r="I16" s="26">
        <f t="shared" si="18"/>
        <v>30.11</v>
      </c>
      <c r="J16" s="204"/>
      <c r="K16" s="5"/>
      <c r="L16" s="5"/>
    </row>
    <row r="17" spans="1:12">
      <c r="A17" s="5"/>
      <c r="B17" s="26"/>
      <c r="C17" s="26"/>
      <c r="D17" s="203">
        <f>AVERAGE(D15:D16)</f>
        <v>30.074999999999999</v>
      </c>
      <c r="E17" s="197"/>
      <c r="F17" s="197"/>
      <c r="G17" s="28"/>
      <c r="H17" s="28"/>
      <c r="I17" s="203">
        <f>AVERAGE(I15:I16)</f>
        <v>30.14</v>
      </c>
      <c r="J17" s="204">
        <f t="shared" ref="J17:J18" si="19">I17-D17</f>
        <v>6.5000000000001279E-2</v>
      </c>
      <c r="K17" s="5"/>
      <c r="L17" s="26"/>
    </row>
    <row r="18" spans="1:12">
      <c r="A18" s="5"/>
      <c r="B18" s="26"/>
      <c r="C18" s="26"/>
      <c r="D18" s="5"/>
      <c r="E18" s="28"/>
      <c r="F18" s="28"/>
      <c r="G18" s="26"/>
      <c r="H18" s="26"/>
      <c r="I18" s="5"/>
      <c r="J18" s="204">
        <f t="shared" si="19"/>
        <v>0</v>
      </c>
      <c r="K18" s="26"/>
      <c r="L18" s="5"/>
    </row>
    <row r="19" spans="1:12">
      <c r="A19" s="194" t="s">
        <v>45</v>
      </c>
      <c r="B19" s="195" t="s">
        <v>58</v>
      </c>
      <c r="C19" s="26"/>
      <c r="D19" s="5" t="s">
        <v>37</v>
      </c>
      <c r="E19" s="196" t="s">
        <v>57</v>
      </c>
      <c r="F19" s="197"/>
      <c r="G19" s="198" t="s">
        <v>48</v>
      </c>
      <c r="H19" s="26" t="s">
        <v>3</v>
      </c>
      <c r="I19" s="5" t="s">
        <v>37</v>
      </c>
      <c r="J19" s="204"/>
      <c r="K19" s="26"/>
      <c r="L19" s="5"/>
    </row>
    <row r="20" spans="1:12">
      <c r="A20" s="5" t="s">
        <v>50</v>
      </c>
      <c r="B20" s="28">
        <v>30.02</v>
      </c>
      <c r="C20" s="28">
        <v>30.02</v>
      </c>
      <c r="D20" s="28">
        <f t="shared" ref="D20:D21" si="20">AVERAGE(B20:C20)</f>
        <v>30.02</v>
      </c>
      <c r="E20" s="96">
        <v>29.902010000000001</v>
      </c>
      <c r="F20" s="96">
        <v>30.00179</v>
      </c>
      <c r="G20" s="28">
        <f t="shared" ref="G20:H20" si="21">ROUND(E20,2)</f>
        <v>29.9</v>
      </c>
      <c r="H20" s="28">
        <f t="shared" si="21"/>
        <v>30</v>
      </c>
      <c r="I20" s="28">
        <f t="shared" ref="I20:I21" si="22">AVERAGE(G20:H20)</f>
        <v>29.95</v>
      </c>
      <c r="J20" s="204"/>
      <c r="K20" s="26"/>
      <c r="L20" s="5"/>
    </row>
    <row r="21" spans="1:12">
      <c r="A21" s="5" t="s">
        <v>51</v>
      </c>
      <c r="B21" s="28">
        <v>29.99</v>
      </c>
      <c r="C21" s="28">
        <v>29.99</v>
      </c>
      <c r="D21" s="28">
        <f t="shared" si="20"/>
        <v>29.99</v>
      </c>
      <c r="E21" s="96">
        <v>29.976330000000001</v>
      </c>
      <c r="F21" s="96">
        <v>29.93385</v>
      </c>
      <c r="G21" s="28">
        <f t="shared" ref="G21:H21" si="23">ROUND(E21,2)</f>
        <v>29.98</v>
      </c>
      <c r="H21" s="28">
        <f t="shared" si="23"/>
        <v>29.93</v>
      </c>
      <c r="I21" s="28">
        <f t="shared" si="22"/>
        <v>29.954999999999998</v>
      </c>
      <c r="J21" s="204"/>
      <c r="K21" s="5"/>
      <c r="L21" s="5"/>
    </row>
    <row r="22" spans="1:12">
      <c r="A22" s="5"/>
      <c r="B22" s="26"/>
      <c r="C22" s="26"/>
      <c r="D22" s="203">
        <f>AVERAGE(D20:D21)</f>
        <v>30.004999999999999</v>
      </c>
      <c r="E22" s="197"/>
      <c r="F22" s="197"/>
      <c r="G22" s="28"/>
      <c r="H22" s="28"/>
      <c r="I22" s="203">
        <f>AVERAGE(I20:I21)</f>
        <v>29.952500000000001</v>
      </c>
      <c r="J22" s="204">
        <f t="shared" ref="J22:J23" si="24">I22-D22</f>
        <v>-5.2499999999998437E-2</v>
      </c>
      <c r="K22" s="2"/>
      <c r="L22" s="2"/>
    </row>
    <row r="23" spans="1:12">
      <c r="A23" s="209"/>
      <c r="B23" s="210"/>
      <c r="C23" s="210"/>
      <c r="D23" s="209"/>
      <c r="E23" s="197"/>
      <c r="F23" s="197"/>
      <c r="G23" s="211">
        <f t="shared" ref="G23:G25" si="25">ROUND(E23,2)</f>
        <v>0</v>
      </c>
      <c r="H23" s="211"/>
      <c r="I23" s="209"/>
      <c r="J23" s="204">
        <f t="shared" si="24"/>
        <v>0</v>
      </c>
      <c r="L23" s="2"/>
    </row>
    <row r="24" spans="1:12">
      <c r="A24" s="5" t="s">
        <v>54</v>
      </c>
      <c r="B24" s="74">
        <v>30.05</v>
      </c>
      <c r="C24" s="74">
        <v>30.08</v>
      </c>
      <c r="D24" s="26">
        <f t="shared" ref="D24:D25" si="26">AVERAGE(B24:C24)</f>
        <v>30.064999999999998</v>
      </c>
      <c r="E24" s="96">
        <v>30.244199999999999</v>
      </c>
      <c r="F24" s="96">
        <v>30.117599999999999</v>
      </c>
      <c r="G24" s="28">
        <f t="shared" si="25"/>
        <v>30.24</v>
      </c>
      <c r="H24" s="28">
        <f t="shared" ref="H24:H25" si="27">ROUND(F24,2)</f>
        <v>30.12</v>
      </c>
      <c r="I24" s="26">
        <f t="shared" ref="I24:I25" si="28">AVERAGE(G24:H24)</f>
        <v>30.18</v>
      </c>
      <c r="J24" s="204"/>
      <c r="L24" s="2"/>
    </row>
    <row r="25" spans="1:12">
      <c r="A25" s="5" t="s">
        <v>55</v>
      </c>
      <c r="B25" s="74">
        <v>30.08</v>
      </c>
      <c r="C25" s="74">
        <v>30.1</v>
      </c>
      <c r="D25" s="26">
        <f t="shared" si="26"/>
        <v>30.09</v>
      </c>
      <c r="E25" s="96">
        <v>30.170999999999999</v>
      </c>
      <c r="F25" s="96">
        <v>30.046500000000002</v>
      </c>
      <c r="G25" s="28">
        <f t="shared" si="25"/>
        <v>30.17</v>
      </c>
      <c r="H25" s="28">
        <f t="shared" si="27"/>
        <v>30.05</v>
      </c>
      <c r="I25" s="26">
        <f t="shared" si="28"/>
        <v>30.11</v>
      </c>
      <c r="J25" s="204"/>
      <c r="L25" s="2"/>
    </row>
    <row r="26" spans="1:12">
      <c r="A26" s="5"/>
      <c r="B26" s="26"/>
      <c r="C26" s="26"/>
      <c r="D26" s="203">
        <f>AVERAGE(D24:D25)</f>
        <v>30.077500000000001</v>
      </c>
      <c r="E26" s="197"/>
      <c r="F26" s="197"/>
      <c r="G26" s="28"/>
      <c r="H26" s="28"/>
      <c r="I26" s="203">
        <f>AVERAGE(I24:I25)</f>
        <v>30.145</v>
      </c>
      <c r="J26" s="204">
        <f t="shared" ref="J26:J28" si="29">I26-D26</f>
        <v>6.7499999999999005E-2</v>
      </c>
      <c r="L26" s="2"/>
    </row>
    <row r="27" spans="1:12">
      <c r="A27" s="212"/>
      <c r="B27" s="211"/>
      <c r="C27" s="211"/>
      <c r="D27" s="221"/>
      <c r="E27" s="197"/>
      <c r="F27" s="197"/>
      <c r="G27" s="211">
        <f>ROUND(E27,2)</f>
        <v>0</v>
      </c>
      <c r="H27" s="211"/>
      <c r="I27" s="221"/>
      <c r="J27" s="204">
        <f t="shared" si="29"/>
        <v>0</v>
      </c>
      <c r="L27" s="2"/>
    </row>
    <row r="28" spans="1:12">
      <c r="B28" s="223"/>
      <c r="C28" s="223"/>
      <c r="E28" s="197"/>
      <c r="F28" s="197"/>
      <c r="J28" s="204">
        <f t="shared" si="29"/>
        <v>0</v>
      </c>
      <c r="L28" s="2"/>
    </row>
    <row r="29" spans="1:12">
      <c r="A29" s="194" t="s">
        <v>45</v>
      </c>
      <c r="B29" s="195" t="s">
        <v>59</v>
      </c>
      <c r="C29" s="26"/>
      <c r="D29" s="5" t="s">
        <v>37</v>
      </c>
      <c r="E29" s="196" t="s">
        <v>57</v>
      </c>
      <c r="F29" s="197"/>
      <c r="G29" s="198" t="s">
        <v>48</v>
      </c>
      <c r="H29" s="26" t="s">
        <v>3</v>
      </c>
      <c r="I29" s="5" t="s">
        <v>37</v>
      </c>
      <c r="J29" s="204"/>
    </row>
    <row r="30" spans="1:12">
      <c r="A30" s="5" t="s">
        <v>50</v>
      </c>
      <c r="B30" s="28">
        <v>30.05</v>
      </c>
      <c r="C30" s="28">
        <v>30.03</v>
      </c>
      <c r="D30" s="28">
        <f t="shared" ref="D30:D31" si="30">AVERAGE(B30:C30)</f>
        <v>30.04</v>
      </c>
      <c r="E30" s="96">
        <v>29.953320000000001</v>
      </c>
      <c r="F30" s="96">
        <v>29.966280000000001</v>
      </c>
      <c r="G30" s="28">
        <f t="shared" ref="G30:H30" si="31">ROUND(E30,2)</f>
        <v>29.95</v>
      </c>
      <c r="H30" s="28">
        <f t="shared" si="31"/>
        <v>29.97</v>
      </c>
      <c r="I30" s="28">
        <f t="shared" ref="I30:I31" si="32">AVERAGE(G30:H30)</f>
        <v>29.96</v>
      </c>
      <c r="J30" s="204"/>
    </row>
    <row r="31" spans="1:12">
      <c r="A31" s="5" t="s">
        <v>51</v>
      </c>
      <c r="B31" s="28">
        <v>30.01</v>
      </c>
      <c r="C31" s="28">
        <v>30.02</v>
      </c>
      <c r="D31" s="28">
        <f t="shared" si="30"/>
        <v>30.015000000000001</v>
      </c>
      <c r="E31" s="96">
        <v>29.908470000000001</v>
      </c>
      <c r="F31" s="96">
        <v>29.900230000000001</v>
      </c>
      <c r="G31" s="28">
        <f t="shared" ref="G31:H31" si="33">ROUND(E31,2)</f>
        <v>29.91</v>
      </c>
      <c r="H31" s="28">
        <f t="shared" si="33"/>
        <v>29.9</v>
      </c>
      <c r="I31" s="28">
        <f t="shared" si="32"/>
        <v>29.905000000000001</v>
      </c>
      <c r="J31" s="204"/>
    </row>
    <row r="32" spans="1:12">
      <c r="A32" s="5"/>
      <c r="B32" s="26"/>
      <c r="C32" s="26"/>
      <c r="D32" s="203">
        <f>AVERAGE(D30:D31)</f>
        <v>30.0275</v>
      </c>
      <c r="E32" s="197"/>
      <c r="F32" s="197"/>
      <c r="G32" s="28"/>
      <c r="H32" s="28"/>
      <c r="I32" s="203">
        <f>AVERAGE(I30:I31)</f>
        <v>29.932500000000001</v>
      </c>
      <c r="J32" s="204">
        <f t="shared" ref="J32:J33" si="34">I32-D32</f>
        <v>-9.4999999999998863E-2</v>
      </c>
    </row>
    <row r="33" spans="1:10">
      <c r="A33" s="209"/>
      <c r="B33" s="210"/>
      <c r="C33" s="210"/>
      <c r="D33" s="209"/>
      <c r="E33" s="197"/>
      <c r="F33" s="197"/>
      <c r="G33" s="211">
        <f t="shared" ref="G33:G35" si="35">ROUND(E33,2)</f>
        <v>0</v>
      </c>
      <c r="H33" s="211"/>
      <c r="I33" s="209"/>
      <c r="J33" s="204">
        <f t="shared" si="34"/>
        <v>0</v>
      </c>
    </row>
    <row r="34" spans="1:10">
      <c r="A34" s="5" t="s">
        <v>54</v>
      </c>
      <c r="B34" s="74">
        <v>30.1</v>
      </c>
      <c r="C34" s="74">
        <v>30.1</v>
      </c>
      <c r="D34" s="26">
        <f t="shared" ref="D34:D35" si="36">AVERAGE(B34:C34)</f>
        <v>30.1</v>
      </c>
      <c r="E34" s="96">
        <v>30.126899999999999</v>
      </c>
      <c r="F34" s="96">
        <v>30.0823</v>
      </c>
      <c r="G34" s="28">
        <f t="shared" si="35"/>
        <v>30.13</v>
      </c>
      <c r="H34" s="28">
        <f t="shared" ref="H34:H35" si="37">ROUND(F34,2)</f>
        <v>30.08</v>
      </c>
      <c r="I34" s="26">
        <f t="shared" ref="I34:I35" si="38">AVERAGE(G34:H34)</f>
        <v>30.104999999999997</v>
      </c>
      <c r="J34" s="204"/>
    </row>
    <row r="35" spans="1:10">
      <c r="A35" s="5" t="s">
        <v>55</v>
      </c>
      <c r="B35" s="74">
        <v>30.11</v>
      </c>
      <c r="C35" s="74">
        <v>30.09</v>
      </c>
      <c r="D35" s="26">
        <f t="shared" si="36"/>
        <v>30.1</v>
      </c>
      <c r="E35" s="96">
        <v>30.079599999999999</v>
      </c>
      <c r="F35" s="96">
        <v>30.0352</v>
      </c>
      <c r="G35" s="28">
        <f t="shared" si="35"/>
        <v>30.08</v>
      </c>
      <c r="H35" s="28">
        <f t="shared" si="37"/>
        <v>30.04</v>
      </c>
      <c r="I35" s="26">
        <f t="shared" si="38"/>
        <v>30.06</v>
      </c>
      <c r="J35" s="204"/>
    </row>
    <row r="36" spans="1:10">
      <c r="A36" s="5"/>
      <c r="B36" s="26"/>
      <c r="C36" s="26"/>
      <c r="D36" s="203">
        <f>AVERAGE(D34:D35)</f>
        <v>30.1</v>
      </c>
      <c r="E36" s="197"/>
      <c r="F36" s="197"/>
      <c r="G36" s="28"/>
      <c r="H36" s="28"/>
      <c r="I36" s="203">
        <f>AVERAGE(I34:I35)</f>
        <v>30.082499999999996</v>
      </c>
      <c r="J36" s="204">
        <f t="shared" ref="J36:J38" si="39">I36-D36</f>
        <v>-1.75000000000054E-2</v>
      </c>
    </row>
    <row r="37" spans="1:10">
      <c r="A37" s="212"/>
      <c r="B37" s="211"/>
      <c r="C37" s="211"/>
      <c r="D37" s="221"/>
      <c r="E37" s="197"/>
      <c r="F37" s="197"/>
      <c r="G37" s="211">
        <f>ROUND(E37,2)</f>
        <v>0</v>
      </c>
      <c r="H37" s="211"/>
      <c r="I37" s="221"/>
      <c r="J37" s="204">
        <f t="shared" si="39"/>
        <v>0</v>
      </c>
    </row>
    <row r="38" spans="1:10">
      <c r="B38" s="223"/>
      <c r="C38" s="223"/>
      <c r="E38" s="197"/>
      <c r="F38" s="197"/>
      <c r="J38" s="204">
        <f t="shared" si="39"/>
        <v>0</v>
      </c>
    </row>
    <row r="39" spans="1:10">
      <c r="A39" s="194" t="s">
        <v>45</v>
      </c>
      <c r="B39" s="195" t="s">
        <v>60</v>
      </c>
      <c r="C39" s="26"/>
      <c r="D39" s="5" t="s">
        <v>37</v>
      </c>
      <c r="E39" s="196" t="s">
        <v>57</v>
      </c>
      <c r="F39" s="197"/>
      <c r="G39" s="198" t="s">
        <v>48</v>
      </c>
      <c r="H39" s="26" t="s">
        <v>3</v>
      </c>
      <c r="I39" s="5" t="s">
        <v>37</v>
      </c>
      <c r="J39" s="204"/>
    </row>
    <row r="40" spans="1:10">
      <c r="A40" s="5" t="s">
        <v>50</v>
      </c>
      <c r="B40" s="28">
        <v>30.02</v>
      </c>
      <c r="C40" s="28">
        <v>30.03</v>
      </c>
      <c r="D40" s="28">
        <f t="shared" ref="D40:D41" si="40">AVERAGE(B40:C40)</f>
        <v>30.024999999999999</v>
      </c>
      <c r="E40" s="96">
        <v>29.980720000000002</v>
      </c>
      <c r="F40" s="96">
        <v>29.9894</v>
      </c>
      <c r="G40" s="28">
        <f t="shared" ref="G40:H40" si="41">ROUND(E40,2)</f>
        <v>29.98</v>
      </c>
      <c r="H40" s="28">
        <f t="shared" si="41"/>
        <v>29.99</v>
      </c>
      <c r="I40" s="28">
        <f t="shared" ref="I40:I41" si="42">AVERAGE(G40:H40)</f>
        <v>29.984999999999999</v>
      </c>
      <c r="J40" s="204"/>
    </row>
    <row r="41" spans="1:10">
      <c r="A41" s="5" t="s">
        <v>51</v>
      </c>
      <c r="B41" s="28">
        <v>29.98</v>
      </c>
      <c r="C41" s="28">
        <v>30</v>
      </c>
      <c r="D41" s="28">
        <f t="shared" si="40"/>
        <v>29.990000000000002</v>
      </c>
      <c r="E41" s="96">
        <v>29.897739999999999</v>
      </c>
      <c r="F41" s="96">
        <v>29.93037</v>
      </c>
      <c r="G41" s="28">
        <f t="shared" ref="G41:H41" si="43">ROUND(E41,2)</f>
        <v>29.9</v>
      </c>
      <c r="H41" s="28">
        <f t="shared" si="43"/>
        <v>29.93</v>
      </c>
      <c r="I41" s="28">
        <f t="shared" si="42"/>
        <v>29.914999999999999</v>
      </c>
      <c r="J41" s="204"/>
    </row>
    <row r="42" spans="1:10">
      <c r="A42" s="5"/>
      <c r="B42" s="26"/>
      <c r="C42" s="26"/>
      <c r="D42" s="203">
        <f>AVERAGE(D40:D41)</f>
        <v>30.0075</v>
      </c>
      <c r="E42" s="197"/>
      <c r="F42" s="197"/>
      <c r="G42" s="28"/>
      <c r="H42" s="28"/>
      <c r="I42" s="203">
        <f>AVERAGE(I40:I41)</f>
        <v>29.95</v>
      </c>
      <c r="J42" s="204">
        <f t="shared" ref="J42:J43" si="44">I42-D42</f>
        <v>-5.7500000000000995E-2</v>
      </c>
    </row>
    <row r="43" spans="1:10">
      <c r="A43" s="209"/>
      <c r="B43" s="210"/>
      <c r="C43" s="210"/>
      <c r="D43" s="209"/>
      <c r="E43" s="197"/>
      <c r="F43" s="197"/>
      <c r="G43" s="211">
        <f t="shared" ref="G43:G45" si="45">ROUND(E43,2)</f>
        <v>0</v>
      </c>
      <c r="H43" s="211"/>
      <c r="I43" s="209"/>
      <c r="J43" s="204">
        <f t="shared" si="44"/>
        <v>0</v>
      </c>
    </row>
    <row r="44" spans="1:10">
      <c r="A44" s="5" t="s">
        <v>54</v>
      </c>
      <c r="B44" s="74">
        <v>30.14</v>
      </c>
      <c r="C44" s="74">
        <v>30.08</v>
      </c>
      <c r="D44" s="26">
        <f t="shared" ref="D44:D45" si="46">AVERAGE(B44:C44)</f>
        <v>30.11</v>
      </c>
      <c r="E44" s="96">
        <v>30.100300000000001</v>
      </c>
      <c r="F44" s="96">
        <v>30.100300000000001</v>
      </c>
      <c r="G44" s="28">
        <f t="shared" si="45"/>
        <v>30.1</v>
      </c>
      <c r="H44" s="28">
        <f t="shared" ref="H44:H45" si="47">ROUND(F44,2)</f>
        <v>30.1</v>
      </c>
      <c r="I44" s="26">
        <f t="shared" ref="I44:I45" si="48">AVERAGE(G44:H44)</f>
        <v>30.1</v>
      </c>
      <c r="J44" s="204"/>
    </row>
    <row r="45" spans="1:10">
      <c r="A45" s="5" t="s">
        <v>55</v>
      </c>
      <c r="B45" s="74">
        <v>30.12</v>
      </c>
      <c r="C45" s="74">
        <v>30.04</v>
      </c>
      <c r="D45" s="26">
        <f t="shared" si="46"/>
        <v>30.08</v>
      </c>
      <c r="E45" s="96">
        <v>30.028500000000001</v>
      </c>
      <c r="F45" s="96">
        <v>30.028500000000001</v>
      </c>
      <c r="G45" s="28">
        <f t="shared" si="45"/>
        <v>30.03</v>
      </c>
      <c r="H45" s="28">
        <f t="shared" si="47"/>
        <v>30.03</v>
      </c>
      <c r="I45" s="26">
        <f t="shared" si="48"/>
        <v>30.03</v>
      </c>
      <c r="J45" s="204"/>
    </row>
    <row r="46" spans="1:10">
      <c r="A46" s="5"/>
      <c r="B46" s="26"/>
      <c r="C46" s="26"/>
      <c r="D46" s="203">
        <f>AVERAGE(D44:D45)</f>
        <v>30.094999999999999</v>
      </c>
      <c r="E46" s="197"/>
      <c r="F46" s="197"/>
      <c r="G46" s="28"/>
      <c r="H46" s="28"/>
      <c r="I46" s="203">
        <f>AVERAGE(I44:I45)</f>
        <v>30.065000000000001</v>
      </c>
      <c r="J46" s="204">
        <f t="shared" ref="J46:J48" si="49">I46-D46</f>
        <v>-2.9999999999997584E-2</v>
      </c>
    </row>
    <row r="47" spans="1:10">
      <c r="A47" s="212"/>
      <c r="B47" s="211"/>
      <c r="C47" s="211"/>
      <c r="D47" s="221"/>
      <c r="E47" s="197"/>
      <c r="F47" s="197"/>
      <c r="G47" s="211">
        <f>ROUND(E47,2)</f>
        <v>0</v>
      </c>
      <c r="H47" s="211"/>
      <c r="I47" s="221"/>
      <c r="J47" s="204">
        <f t="shared" si="49"/>
        <v>0</v>
      </c>
    </row>
    <row r="48" spans="1:10">
      <c r="B48" s="223"/>
      <c r="C48" s="223"/>
      <c r="E48" s="197"/>
      <c r="F48" s="197"/>
      <c r="J48" s="204">
        <f t="shared" si="49"/>
        <v>0</v>
      </c>
    </row>
    <row r="49" spans="1:10">
      <c r="A49" s="224" t="s">
        <v>61</v>
      </c>
      <c r="B49" s="225" t="s">
        <v>46</v>
      </c>
      <c r="C49" s="26"/>
      <c r="D49" s="5" t="s">
        <v>37</v>
      </c>
      <c r="E49" s="226" t="s">
        <v>57</v>
      </c>
      <c r="F49" s="197"/>
      <c r="G49" s="198" t="s">
        <v>48</v>
      </c>
      <c r="H49" s="26" t="s">
        <v>3</v>
      </c>
      <c r="I49" s="5" t="s">
        <v>37</v>
      </c>
      <c r="J49" s="227"/>
    </row>
    <row r="50" spans="1:10">
      <c r="A50" s="5" t="s">
        <v>50</v>
      </c>
      <c r="B50" s="28">
        <v>29.97</v>
      </c>
      <c r="C50" s="28">
        <v>29.98</v>
      </c>
      <c r="D50" s="28">
        <f t="shared" ref="D50:D51" si="50">AVERAGE(B50:C50)</f>
        <v>29.975000000000001</v>
      </c>
      <c r="E50" s="96">
        <v>29.82</v>
      </c>
      <c r="F50" s="96">
        <v>29.869309999999999</v>
      </c>
      <c r="G50" s="28">
        <f t="shared" ref="G50:H50" si="51">ROUND(E50,2)</f>
        <v>29.82</v>
      </c>
      <c r="H50" s="28">
        <f t="shared" si="51"/>
        <v>29.87</v>
      </c>
      <c r="I50" s="28">
        <f t="shared" ref="I50:I51" si="52">AVERAGE(G50:H50)</f>
        <v>29.844999999999999</v>
      </c>
      <c r="J50" s="227"/>
    </row>
    <row r="51" spans="1:10">
      <c r="A51" s="5" t="s">
        <v>51</v>
      </c>
      <c r="B51" s="28">
        <v>29.95</v>
      </c>
      <c r="C51" s="28">
        <v>29.91</v>
      </c>
      <c r="D51" s="28">
        <f t="shared" si="50"/>
        <v>29.93</v>
      </c>
      <c r="E51" s="96">
        <v>29.94</v>
      </c>
      <c r="F51" s="96">
        <v>29.94068</v>
      </c>
      <c r="G51" s="28">
        <f t="shared" ref="G51:H51" si="53">ROUND(E51,2)</f>
        <v>29.94</v>
      </c>
      <c r="H51" s="28">
        <f t="shared" si="53"/>
        <v>29.94</v>
      </c>
      <c r="I51" s="28">
        <f t="shared" si="52"/>
        <v>29.94</v>
      </c>
      <c r="J51" s="227"/>
    </row>
    <row r="52" spans="1:10">
      <c r="A52" s="5"/>
      <c r="B52" s="26"/>
      <c r="C52" s="26"/>
      <c r="D52" s="203">
        <f>AVERAGE(D50:D51)</f>
        <v>29.952500000000001</v>
      </c>
      <c r="E52" s="197"/>
      <c r="F52" s="197"/>
      <c r="G52" s="28"/>
      <c r="H52" s="28"/>
      <c r="I52" s="203">
        <f>AVERAGE(I50:I51)</f>
        <v>29.892499999999998</v>
      </c>
      <c r="J52" s="227">
        <f t="shared" ref="J52:J53" si="54">I52-D52</f>
        <v>-6.0000000000002274E-2</v>
      </c>
    </row>
    <row r="53" spans="1:10">
      <c r="A53" s="209"/>
      <c r="B53" s="210"/>
      <c r="C53" s="210"/>
      <c r="D53" s="209"/>
      <c r="E53" s="197"/>
      <c r="F53" s="197"/>
      <c r="G53" s="211">
        <f t="shared" ref="G53:G55" si="55">ROUND(E53,2)</f>
        <v>0</v>
      </c>
      <c r="H53" s="211"/>
      <c r="I53" s="209"/>
      <c r="J53" s="227">
        <f t="shared" si="54"/>
        <v>0</v>
      </c>
    </row>
    <row r="54" spans="1:10">
      <c r="A54" s="5" t="s">
        <v>54</v>
      </c>
      <c r="B54" s="74">
        <v>30.2</v>
      </c>
      <c r="C54" s="74">
        <v>30.28</v>
      </c>
      <c r="D54" s="26">
        <f t="shared" ref="D54:D55" si="56">AVERAGE(B54:C54)</f>
        <v>30.240000000000002</v>
      </c>
      <c r="E54" s="96">
        <v>30.24</v>
      </c>
      <c r="F54" s="96">
        <v>30.1419</v>
      </c>
      <c r="G54" s="28">
        <f t="shared" si="55"/>
        <v>30.24</v>
      </c>
      <c r="H54" s="28">
        <f t="shared" ref="H54:H55" si="57">ROUND(F54,2)</f>
        <v>30.14</v>
      </c>
      <c r="I54" s="26">
        <f t="shared" ref="I54:I55" si="58">AVERAGE(G54:H54)</f>
        <v>30.189999999999998</v>
      </c>
      <c r="J54" s="227"/>
    </row>
    <row r="55" spans="1:10">
      <c r="A55" s="5" t="s">
        <v>55</v>
      </c>
      <c r="B55" s="74">
        <v>30.16</v>
      </c>
      <c r="C55" s="74">
        <v>30.1</v>
      </c>
      <c r="D55" s="26">
        <f t="shared" si="56"/>
        <v>30.130000000000003</v>
      </c>
      <c r="E55" s="96">
        <v>30.36</v>
      </c>
      <c r="F55" s="96">
        <v>30.264199999999999</v>
      </c>
      <c r="G55" s="28">
        <f t="shared" si="55"/>
        <v>30.36</v>
      </c>
      <c r="H55" s="28">
        <f t="shared" si="57"/>
        <v>30.26</v>
      </c>
      <c r="I55" s="26">
        <f t="shared" si="58"/>
        <v>30.310000000000002</v>
      </c>
      <c r="J55" s="227"/>
    </row>
    <row r="56" spans="1:10">
      <c r="A56" s="5"/>
      <c r="B56" s="26"/>
      <c r="C56" s="26"/>
      <c r="D56" s="203">
        <f>AVERAGE(D54:D55)</f>
        <v>30.185000000000002</v>
      </c>
      <c r="E56" s="197"/>
      <c r="F56" s="197"/>
      <c r="G56" s="28"/>
      <c r="H56" s="28"/>
      <c r="I56" s="203">
        <f>AVERAGE(I54:I55)</f>
        <v>30.25</v>
      </c>
      <c r="J56" s="227">
        <f t="shared" ref="J56:J57" si="59">I56-D56</f>
        <v>6.4999999999997726E-2</v>
      </c>
    </row>
    <row r="57" spans="1:10">
      <c r="A57" s="212"/>
      <c r="B57" s="211"/>
      <c r="C57" s="211"/>
      <c r="D57" s="221"/>
      <c r="E57" s="197"/>
      <c r="F57" s="197"/>
      <c r="G57" s="211">
        <f>ROUND(E57,2)</f>
        <v>0</v>
      </c>
      <c r="H57" s="211"/>
      <c r="I57" s="221"/>
      <c r="J57" s="227">
        <f t="shared" si="59"/>
        <v>0</v>
      </c>
    </row>
    <row r="58" spans="1:10">
      <c r="A58" s="224" t="s">
        <v>61</v>
      </c>
      <c r="B58" s="225" t="s">
        <v>56</v>
      </c>
      <c r="C58" s="26"/>
      <c r="D58" s="5" t="s">
        <v>37</v>
      </c>
      <c r="E58" s="226" t="s">
        <v>57</v>
      </c>
      <c r="F58" s="197"/>
      <c r="G58" s="198" t="s">
        <v>48</v>
      </c>
      <c r="H58" s="26" t="s">
        <v>3</v>
      </c>
      <c r="I58" s="5" t="s">
        <v>37</v>
      </c>
      <c r="J58" s="227"/>
    </row>
    <row r="59" spans="1:10">
      <c r="A59" s="5" t="s">
        <v>50</v>
      </c>
      <c r="B59" s="28">
        <v>29.99</v>
      </c>
      <c r="C59" s="28">
        <v>30.03</v>
      </c>
      <c r="D59" s="28">
        <f t="shared" ref="D59:D60" si="60">AVERAGE(B59:C59)</f>
        <v>30.009999999999998</v>
      </c>
      <c r="E59" s="96">
        <v>29.87</v>
      </c>
      <c r="F59" s="96">
        <v>29.869299999999999</v>
      </c>
      <c r="G59" s="28">
        <f t="shared" ref="G59:H59" si="61">ROUND(E59,2)</f>
        <v>29.87</v>
      </c>
      <c r="H59" s="28">
        <f t="shared" si="61"/>
        <v>29.87</v>
      </c>
      <c r="I59" s="28">
        <f t="shared" ref="I59:I60" si="62">AVERAGE(G59:H59)</f>
        <v>29.87</v>
      </c>
      <c r="J59" s="227"/>
    </row>
    <row r="60" spans="1:10">
      <c r="A60" s="5" t="s">
        <v>51</v>
      </c>
      <c r="B60" s="28">
        <v>29.96</v>
      </c>
      <c r="C60" s="28">
        <v>29.97</v>
      </c>
      <c r="D60" s="28">
        <f t="shared" si="60"/>
        <v>29.965</v>
      </c>
      <c r="E60" s="96">
        <v>29.92</v>
      </c>
      <c r="F60" s="96">
        <v>29.927810000000001</v>
      </c>
      <c r="G60" s="28">
        <f t="shared" ref="G60:H60" si="63">ROUND(E60,2)</f>
        <v>29.92</v>
      </c>
      <c r="H60" s="28">
        <f t="shared" si="63"/>
        <v>29.93</v>
      </c>
      <c r="I60" s="28">
        <f t="shared" si="62"/>
        <v>29.925000000000001</v>
      </c>
      <c r="J60" s="227"/>
    </row>
    <row r="61" spans="1:10">
      <c r="A61" s="5"/>
      <c r="B61" s="26"/>
      <c r="C61" s="26"/>
      <c r="D61" s="203">
        <f>AVERAGE(D59:D60)</f>
        <v>29.987499999999997</v>
      </c>
      <c r="E61" s="197"/>
      <c r="F61" s="197"/>
      <c r="G61" s="28"/>
      <c r="H61" s="28"/>
      <c r="I61" s="203">
        <f>AVERAGE(I59:I60)</f>
        <v>29.897500000000001</v>
      </c>
      <c r="J61" s="227">
        <f t="shared" ref="J61:J62" si="64">I61-D61</f>
        <v>-8.9999999999996305E-2</v>
      </c>
    </row>
    <row r="62" spans="1:10">
      <c r="A62" s="209"/>
      <c r="B62" s="210"/>
      <c r="C62" s="210"/>
      <c r="D62" s="209"/>
      <c r="E62" s="197"/>
      <c r="F62" s="197"/>
      <c r="G62" s="211">
        <f t="shared" ref="G62:G64" si="65">ROUND(E62,2)</f>
        <v>0</v>
      </c>
      <c r="H62" s="211"/>
      <c r="I62" s="209"/>
      <c r="J62" s="227">
        <f t="shared" si="64"/>
        <v>0</v>
      </c>
    </row>
    <row r="63" spans="1:10">
      <c r="A63" s="5" t="s">
        <v>54</v>
      </c>
      <c r="B63" s="74">
        <v>30.26</v>
      </c>
      <c r="C63" s="74">
        <v>30.32</v>
      </c>
      <c r="D63" s="26">
        <f t="shared" ref="D63:D64" si="66">AVERAGE(B63:C63)</f>
        <v>30.29</v>
      </c>
      <c r="E63" s="96">
        <v>30.16</v>
      </c>
      <c r="F63" s="96">
        <v>30.121600000000001</v>
      </c>
      <c r="G63" s="28">
        <f t="shared" si="65"/>
        <v>30.16</v>
      </c>
      <c r="H63" s="28">
        <f t="shared" ref="H63:H64" si="67">ROUND(F63,2)</f>
        <v>30.12</v>
      </c>
      <c r="I63" s="26">
        <f t="shared" ref="I63:I64" si="68">AVERAGE(G63:H63)</f>
        <v>30.14</v>
      </c>
      <c r="J63" s="227"/>
    </row>
    <row r="64" spans="1:10">
      <c r="A64" s="5" t="s">
        <v>55</v>
      </c>
      <c r="B64" s="74">
        <v>30.18</v>
      </c>
      <c r="C64" s="74">
        <v>30.08</v>
      </c>
      <c r="D64" s="26">
        <f t="shared" si="66"/>
        <v>30.13</v>
      </c>
      <c r="E64" s="96">
        <v>30.26</v>
      </c>
      <c r="F64" s="96">
        <v>30.228400000000001</v>
      </c>
      <c r="G64" s="28">
        <f t="shared" si="65"/>
        <v>30.26</v>
      </c>
      <c r="H64" s="28">
        <f t="shared" si="67"/>
        <v>30.23</v>
      </c>
      <c r="I64" s="26">
        <f t="shared" si="68"/>
        <v>30.245000000000001</v>
      </c>
      <c r="J64" s="227"/>
    </row>
    <row r="65" spans="1:10">
      <c r="A65" s="5"/>
      <c r="B65" s="26"/>
      <c r="C65" s="26"/>
      <c r="D65" s="203">
        <f>AVERAGE(D63:D64)</f>
        <v>30.21</v>
      </c>
      <c r="E65" s="197"/>
      <c r="F65" s="197"/>
      <c r="G65" s="28"/>
      <c r="H65" s="28"/>
      <c r="I65" s="203">
        <f>AVERAGE(I63:I64)</f>
        <v>30.192500000000003</v>
      </c>
      <c r="J65" s="227">
        <f t="shared" ref="J65:J66" si="69">I65-D65</f>
        <v>-1.7499999999998295E-2</v>
      </c>
    </row>
    <row r="66" spans="1:10">
      <c r="A66" s="212"/>
      <c r="B66" s="211"/>
      <c r="C66" s="211"/>
      <c r="D66" s="221"/>
      <c r="E66" s="197"/>
      <c r="F66" s="197"/>
      <c r="G66" s="211">
        <f>ROUND(E66,2)</f>
        <v>0</v>
      </c>
      <c r="H66" s="211"/>
      <c r="I66" s="221"/>
      <c r="J66" s="227">
        <f t="shared" si="69"/>
        <v>0</v>
      </c>
    </row>
    <row r="67" spans="1:10">
      <c r="A67" s="224" t="s">
        <v>61</v>
      </c>
      <c r="B67" s="225" t="s">
        <v>58</v>
      </c>
      <c r="C67" s="26"/>
      <c r="D67" s="5" t="s">
        <v>37</v>
      </c>
      <c r="E67" s="226" t="s">
        <v>57</v>
      </c>
      <c r="F67" s="197"/>
      <c r="G67" s="198" t="s">
        <v>48</v>
      </c>
      <c r="H67" s="26" t="s">
        <v>3</v>
      </c>
      <c r="I67" s="5" t="s">
        <v>37</v>
      </c>
      <c r="J67" s="227"/>
    </row>
    <row r="68" spans="1:10">
      <c r="A68" s="5" t="s">
        <v>50</v>
      </c>
      <c r="B68" s="28">
        <v>30.07</v>
      </c>
      <c r="C68" s="28">
        <v>30.08</v>
      </c>
      <c r="D68" s="28">
        <f t="shared" ref="D68:D69" si="70">AVERAGE(B68:C68)</f>
        <v>30.074999999999999</v>
      </c>
      <c r="E68" s="96">
        <v>29.94</v>
      </c>
      <c r="F68" s="96">
        <v>29.939969999999999</v>
      </c>
      <c r="G68" s="28">
        <f t="shared" ref="G68:H68" si="71">ROUND(E68,2)</f>
        <v>29.94</v>
      </c>
      <c r="H68" s="28">
        <f t="shared" si="71"/>
        <v>29.94</v>
      </c>
      <c r="I68" s="28">
        <f t="shared" ref="I68:I69" si="72">AVERAGE(G68:H68)</f>
        <v>29.94</v>
      </c>
      <c r="J68" s="227"/>
    </row>
    <row r="69" spans="1:10">
      <c r="A69" s="5" t="s">
        <v>51</v>
      </c>
      <c r="B69" s="28">
        <v>30</v>
      </c>
      <c r="C69" s="28">
        <v>30.01</v>
      </c>
      <c r="D69" s="28">
        <f t="shared" si="70"/>
        <v>30.005000000000003</v>
      </c>
      <c r="E69" s="96">
        <v>30</v>
      </c>
      <c r="F69" s="96">
        <v>29.9954</v>
      </c>
      <c r="G69" s="28">
        <f t="shared" ref="G69:H69" si="73">ROUND(E69,2)</f>
        <v>30</v>
      </c>
      <c r="H69" s="28">
        <f t="shared" si="73"/>
        <v>30</v>
      </c>
      <c r="I69" s="28">
        <f t="shared" si="72"/>
        <v>30</v>
      </c>
      <c r="J69" s="227"/>
    </row>
    <row r="70" spans="1:10">
      <c r="A70" s="5"/>
      <c r="B70" s="26"/>
      <c r="C70" s="26"/>
      <c r="D70" s="203">
        <f>AVERAGE(D68:D69)</f>
        <v>30.04</v>
      </c>
      <c r="E70" s="197"/>
      <c r="F70" s="197"/>
      <c r="G70" s="28"/>
      <c r="H70" s="28"/>
      <c r="I70" s="203">
        <f>AVERAGE(I68:I69)</f>
        <v>29.97</v>
      </c>
      <c r="J70" s="227">
        <f t="shared" ref="J70:J71" si="74">I70-D70</f>
        <v>-7.0000000000000284E-2</v>
      </c>
    </row>
    <row r="71" spans="1:10">
      <c r="A71" s="209"/>
      <c r="B71" s="210"/>
      <c r="C71" s="210"/>
      <c r="D71" s="209"/>
      <c r="E71" s="197"/>
      <c r="F71" s="197"/>
      <c r="G71" s="211">
        <f t="shared" ref="G71:G73" si="75">ROUND(E71,2)</f>
        <v>0</v>
      </c>
      <c r="H71" s="211"/>
      <c r="I71" s="209"/>
      <c r="J71" s="227">
        <f t="shared" si="74"/>
        <v>0</v>
      </c>
    </row>
    <row r="72" spans="1:10">
      <c r="A72" s="5" t="s">
        <v>54</v>
      </c>
      <c r="B72" s="74">
        <v>30.3</v>
      </c>
      <c r="C72" s="74">
        <v>30.33</v>
      </c>
      <c r="D72" s="26">
        <f t="shared" ref="D72:D73" si="76">AVERAGE(B72:C72)</f>
        <v>30.314999999999998</v>
      </c>
      <c r="E72" s="96">
        <v>30.22</v>
      </c>
      <c r="F72" s="96">
        <v>30.186800000000002</v>
      </c>
      <c r="G72" s="28">
        <f t="shared" si="75"/>
        <v>30.22</v>
      </c>
      <c r="H72" s="28">
        <f t="shared" ref="H72:H73" si="77">ROUND(F72,2)</f>
        <v>30.19</v>
      </c>
      <c r="I72" s="26">
        <f t="shared" ref="I72:I73" si="78">AVERAGE(G72:H72)</f>
        <v>30.204999999999998</v>
      </c>
      <c r="J72" s="227"/>
    </row>
    <row r="73" spans="1:10">
      <c r="A73" s="5" t="s">
        <v>55</v>
      </c>
      <c r="B73" s="74">
        <v>30.2</v>
      </c>
      <c r="C73" s="74">
        <v>30.11</v>
      </c>
      <c r="D73" s="26">
        <f t="shared" si="76"/>
        <v>30.155000000000001</v>
      </c>
      <c r="E73" s="96">
        <v>30.34</v>
      </c>
      <c r="F73" s="96">
        <v>30.3095</v>
      </c>
      <c r="G73" s="28">
        <f t="shared" si="75"/>
        <v>30.34</v>
      </c>
      <c r="H73" s="28">
        <f t="shared" si="77"/>
        <v>30.31</v>
      </c>
      <c r="I73" s="26">
        <f t="shared" si="78"/>
        <v>30.324999999999999</v>
      </c>
      <c r="J73" s="227"/>
    </row>
    <row r="74" spans="1:10">
      <c r="A74" s="5"/>
      <c r="B74" s="26"/>
      <c r="C74" s="26"/>
      <c r="D74" s="203">
        <f>AVERAGE(D72:D73)</f>
        <v>30.234999999999999</v>
      </c>
      <c r="E74" s="197"/>
      <c r="F74" s="197"/>
      <c r="G74" s="28"/>
      <c r="H74" s="28"/>
      <c r="I74" s="203">
        <f>AVERAGE(I72:I73)</f>
        <v>30.265000000000001</v>
      </c>
      <c r="J74" s="227">
        <f>I74-D74</f>
        <v>3.0000000000001137E-2</v>
      </c>
    </row>
    <row r="75" spans="1:10">
      <c r="A75" s="212"/>
      <c r="B75" s="211"/>
      <c r="C75" s="211"/>
      <c r="D75" s="221"/>
      <c r="E75" s="197"/>
      <c r="F75" s="197"/>
      <c r="G75" s="211">
        <f>ROUND(E75,2)</f>
        <v>0</v>
      </c>
      <c r="H75" s="211"/>
      <c r="I75" s="221"/>
      <c r="J75" s="227"/>
    </row>
    <row r="76" spans="1:10">
      <c r="A76" s="224" t="s">
        <v>61</v>
      </c>
      <c r="B76" s="225" t="s">
        <v>59</v>
      </c>
      <c r="C76" s="26"/>
      <c r="D76" s="5" t="s">
        <v>37</v>
      </c>
      <c r="E76" s="226" t="s">
        <v>57</v>
      </c>
      <c r="F76" s="197"/>
      <c r="G76" s="198" t="s">
        <v>48</v>
      </c>
      <c r="H76" s="26" t="s">
        <v>3</v>
      </c>
      <c r="I76" s="5" t="s">
        <v>37</v>
      </c>
      <c r="J76" s="227"/>
    </row>
    <row r="77" spans="1:10">
      <c r="A77" s="5" t="s">
        <v>50</v>
      </c>
      <c r="B77" s="28">
        <v>30.07</v>
      </c>
      <c r="C77" s="28">
        <v>30.07</v>
      </c>
      <c r="D77" s="28">
        <f t="shared" ref="D77:D78" si="79">AVERAGE(B77:C77)</f>
        <v>30.07</v>
      </c>
      <c r="E77" s="96">
        <v>29.91</v>
      </c>
      <c r="F77" s="96">
        <v>29.91488</v>
      </c>
      <c r="G77" s="28">
        <f t="shared" ref="G77:H77" si="80">ROUND(E77,2)</f>
        <v>29.91</v>
      </c>
      <c r="H77" s="28">
        <f t="shared" si="80"/>
        <v>29.91</v>
      </c>
      <c r="I77" s="28">
        <f t="shared" ref="I77:I78" si="81">AVERAGE(G77:H77)</f>
        <v>29.91</v>
      </c>
      <c r="J77" s="227"/>
    </row>
    <row r="78" spans="1:10">
      <c r="A78" s="5" t="s">
        <v>51</v>
      </c>
      <c r="B78" s="28">
        <v>30.01</v>
      </c>
      <c r="C78" s="28">
        <v>29.99</v>
      </c>
      <c r="D78" s="28">
        <f t="shared" si="79"/>
        <v>30</v>
      </c>
      <c r="E78" s="96">
        <v>29.97</v>
      </c>
      <c r="F78" s="96">
        <v>29.964030000000001</v>
      </c>
      <c r="G78" s="28">
        <f t="shared" ref="G78:H78" si="82">ROUND(E78,2)</f>
        <v>29.97</v>
      </c>
      <c r="H78" s="28">
        <f t="shared" si="82"/>
        <v>29.96</v>
      </c>
      <c r="I78" s="28">
        <f t="shared" si="81"/>
        <v>29.965</v>
      </c>
      <c r="J78" s="227"/>
    </row>
    <row r="79" spans="1:10">
      <c r="A79" s="5"/>
      <c r="B79" s="26"/>
      <c r="C79" s="26"/>
      <c r="D79" s="203">
        <f>AVERAGE(D77:D78)</f>
        <v>30.035</v>
      </c>
      <c r="E79" s="197"/>
      <c r="F79" s="197"/>
      <c r="G79" s="28"/>
      <c r="H79" s="28"/>
      <c r="I79" s="203">
        <f>AVERAGE(I77:I78)</f>
        <v>29.9375</v>
      </c>
      <c r="J79" s="227">
        <f>I79-D79</f>
        <v>-9.7500000000000142E-2</v>
      </c>
    </row>
    <row r="80" spans="1:10">
      <c r="A80" s="209"/>
      <c r="B80" s="210"/>
      <c r="C80" s="210"/>
      <c r="D80" s="209"/>
      <c r="E80" s="197"/>
      <c r="F80" s="197"/>
      <c r="G80" s="211">
        <f t="shared" ref="G80:G82" si="83">ROUND(E80,2)</f>
        <v>0</v>
      </c>
      <c r="H80" s="211"/>
      <c r="I80" s="209"/>
      <c r="J80" s="227"/>
    </row>
    <row r="81" spans="1:10">
      <c r="A81" s="5" t="s">
        <v>54</v>
      </c>
      <c r="B81" s="74">
        <v>30.32</v>
      </c>
      <c r="C81" s="74">
        <v>30.25</v>
      </c>
      <c r="D81" s="26">
        <f t="shared" ref="D81:D82" si="84">AVERAGE(B81:C81)</f>
        <v>30.285</v>
      </c>
      <c r="E81" s="96">
        <v>30.19</v>
      </c>
      <c r="F81" s="96">
        <v>30.193000000000001</v>
      </c>
      <c r="G81" s="28">
        <f t="shared" si="83"/>
        <v>30.19</v>
      </c>
      <c r="H81" s="28">
        <f t="shared" ref="H81:H82" si="85">ROUND(F81,2)</f>
        <v>30.19</v>
      </c>
      <c r="I81" s="26">
        <f t="shared" ref="I81:I82" si="86">AVERAGE(G81:H81)</f>
        <v>30.19</v>
      </c>
      <c r="J81" s="227"/>
    </row>
    <row r="82" spans="1:10">
      <c r="A82" s="5" t="s">
        <v>55</v>
      </c>
      <c r="B82" s="74">
        <v>30.15</v>
      </c>
      <c r="C82" s="74">
        <v>30.19</v>
      </c>
      <c r="D82" s="26">
        <f t="shared" si="84"/>
        <v>30.17</v>
      </c>
      <c r="E82" s="96">
        <v>30.29</v>
      </c>
      <c r="F82" s="96">
        <v>30.286999999999999</v>
      </c>
      <c r="G82" s="28">
        <f t="shared" si="83"/>
        <v>30.29</v>
      </c>
      <c r="H82" s="28">
        <f t="shared" si="85"/>
        <v>30.29</v>
      </c>
      <c r="I82" s="26">
        <f t="shared" si="86"/>
        <v>30.29</v>
      </c>
      <c r="J82" s="227"/>
    </row>
    <row r="83" spans="1:10">
      <c r="A83" s="5"/>
      <c r="B83" s="26"/>
      <c r="C83" s="26"/>
      <c r="D83" s="203">
        <f>AVERAGE(D81:D82)</f>
        <v>30.227499999999999</v>
      </c>
      <c r="E83" s="197"/>
      <c r="F83" s="197"/>
      <c r="G83" s="28"/>
      <c r="H83" s="28"/>
      <c r="I83" s="203">
        <f>AVERAGE(I81:I82)</f>
        <v>30.240000000000002</v>
      </c>
      <c r="J83" s="227">
        <f>I83-D83</f>
        <v>1.2500000000002842E-2</v>
      </c>
    </row>
    <row r="84" spans="1:10">
      <c r="A84" s="212"/>
      <c r="B84" s="211"/>
      <c r="C84" s="211"/>
      <c r="D84" s="221"/>
      <c r="E84" s="197"/>
      <c r="F84" s="197"/>
      <c r="G84" s="211">
        <f>ROUND(E84,2)</f>
        <v>0</v>
      </c>
      <c r="H84" s="211"/>
      <c r="I84" s="221"/>
      <c r="J84" s="227"/>
    </row>
    <row r="85" spans="1:10">
      <c r="A85" s="224" t="s">
        <v>61</v>
      </c>
      <c r="B85" s="225" t="s">
        <v>60</v>
      </c>
      <c r="C85" s="26"/>
      <c r="D85" s="5" t="s">
        <v>37</v>
      </c>
      <c r="E85" s="226" t="s">
        <v>57</v>
      </c>
      <c r="F85" s="197"/>
      <c r="G85" s="198" t="s">
        <v>48</v>
      </c>
      <c r="H85" s="26" t="s">
        <v>3</v>
      </c>
      <c r="I85" s="5" t="s">
        <v>37</v>
      </c>
      <c r="J85" s="227"/>
    </row>
    <row r="86" spans="1:10">
      <c r="A86" s="5" t="s">
        <v>50</v>
      </c>
      <c r="B86" s="28">
        <v>30.04</v>
      </c>
      <c r="C86" s="28">
        <v>30.03</v>
      </c>
      <c r="D86" s="28">
        <f t="shared" ref="D86:D87" si="87">AVERAGE(B86:C86)</f>
        <v>30.035</v>
      </c>
      <c r="E86" s="96">
        <v>29.9</v>
      </c>
      <c r="F86" s="96">
        <v>29.912990000000001</v>
      </c>
      <c r="G86" s="28">
        <f t="shared" ref="G86:H86" si="88">ROUND(E86,2)</f>
        <v>29.9</v>
      </c>
      <c r="H86" s="28">
        <f t="shared" si="88"/>
        <v>29.91</v>
      </c>
      <c r="I86" s="28">
        <f t="shared" ref="I86:I87" si="89">AVERAGE(G86:H86)</f>
        <v>29.905000000000001</v>
      </c>
      <c r="J86" s="227"/>
    </row>
    <row r="87" spans="1:10">
      <c r="A87" s="5" t="s">
        <v>51</v>
      </c>
      <c r="B87" s="28">
        <v>29.99</v>
      </c>
      <c r="C87" s="28">
        <v>29.98</v>
      </c>
      <c r="D87" s="28">
        <f t="shared" si="87"/>
        <v>29.984999999999999</v>
      </c>
      <c r="E87" s="96">
        <v>29.97</v>
      </c>
      <c r="F87" s="96">
        <v>29.99221</v>
      </c>
      <c r="G87" s="28">
        <f t="shared" ref="G87:H87" si="90">ROUND(E87,2)</f>
        <v>29.97</v>
      </c>
      <c r="H87" s="28">
        <f t="shared" si="90"/>
        <v>29.99</v>
      </c>
      <c r="I87" s="28">
        <f t="shared" si="89"/>
        <v>29.979999999999997</v>
      </c>
      <c r="J87" s="227"/>
    </row>
    <row r="88" spans="1:10">
      <c r="A88" s="5"/>
      <c r="B88" s="26"/>
      <c r="C88" s="26"/>
      <c r="D88" s="203">
        <f>AVERAGE(D86:D87)</f>
        <v>30.009999999999998</v>
      </c>
      <c r="E88" s="197"/>
      <c r="F88" s="197"/>
      <c r="G88" s="28"/>
      <c r="H88" s="28"/>
      <c r="I88" s="203">
        <f>AVERAGE(I86:I87)</f>
        <v>29.942499999999999</v>
      </c>
      <c r="J88" s="227">
        <f>I88-D88</f>
        <v>-6.7499999999999005E-2</v>
      </c>
    </row>
    <row r="89" spans="1:10">
      <c r="A89" s="209"/>
      <c r="B89" s="210"/>
      <c r="C89" s="210"/>
      <c r="D89" s="209"/>
      <c r="E89" s="197"/>
      <c r="F89" s="197"/>
      <c r="G89" s="211">
        <f t="shared" ref="G89:G91" si="91">ROUND(E89,2)</f>
        <v>0</v>
      </c>
      <c r="H89" s="211"/>
      <c r="I89" s="209"/>
      <c r="J89" s="227"/>
    </row>
    <row r="90" spans="1:10">
      <c r="A90" s="5" t="s">
        <v>54</v>
      </c>
      <c r="B90" s="74">
        <v>30.33</v>
      </c>
      <c r="C90" s="74">
        <v>30.25</v>
      </c>
      <c r="D90" s="26">
        <f t="shared" ref="D90:D91" si="92">AVERAGE(B90:C90)</f>
        <v>30.29</v>
      </c>
      <c r="E90" s="96">
        <v>30.21</v>
      </c>
      <c r="F90" s="96">
        <v>30.214400000000001</v>
      </c>
      <c r="G90" s="28">
        <f t="shared" si="91"/>
        <v>30.21</v>
      </c>
      <c r="H90" s="28">
        <f t="shared" ref="H90:H91" si="93">ROUND(F90,2)</f>
        <v>30.21</v>
      </c>
      <c r="I90" s="26">
        <f t="shared" ref="I90:I91" si="94">AVERAGE(G90:H90)</f>
        <v>30.21</v>
      </c>
      <c r="J90" s="227"/>
    </row>
    <row r="91" spans="1:10">
      <c r="A91" s="5" t="s">
        <v>55</v>
      </c>
      <c r="B91" s="74">
        <v>30.12</v>
      </c>
      <c r="C91" s="74">
        <v>30.18</v>
      </c>
      <c r="D91" s="26">
        <f t="shared" si="92"/>
        <v>30.15</v>
      </c>
      <c r="E91" s="96">
        <v>30.37</v>
      </c>
      <c r="F91" s="96">
        <v>30.366299999999999</v>
      </c>
      <c r="G91" s="28">
        <f t="shared" si="91"/>
        <v>30.37</v>
      </c>
      <c r="H91" s="28">
        <f t="shared" si="93"/>
        <v>30.37</v>
      </c>
      <c r="I91" s="26">
        <f t="shared" si="94"/>
        <v>30.37</v>
      </c>
      <c r="J91" s="227"/>
    </row>
    <row r="92" spans="1:10">
      <c r="A92" s="5"/>
      <c r="B92" s="26"/>
      <c r="C92" s="26"/>
      <c r="D92" s="203">
        <f>AVERAGE(D90:D91)</f>
        <v>30.22</v>
      </c>
      <c r="E92" s="197"/>
      <c r="F92" s="197"/>
      <c r="G92" s="28"/>
      <c r="H92" s="28"/>
      <c r="I92" s="203">
        <f>AVERAGE(I90:I91)</f>
        <v>30.29</v>
      </c>
      <c r="J92" s="227">
        <f>I92-D92</f>
        <v>7.0000000000000284E-2</v>
      </c>
    </row>
    <row r="93" spans="1:10">
      <c r="A93" s="212"/>
      <c r="B93" s="211"/>
      <c r="C93" s="211"/>
      <c r="D93" s="221"/>
      <c r="E93" s="197"/>
      <c r="F93" s="197"/>
      <c r="G93" s="211">
        <f>ROUND(E93,2)</f>
        <v>0</v>
      </c>
      <c r="H93" s="211"/>
      <c r="I93" s="221"/>
      <c r="J93" s="227"/>
    </row>
    <row r="94" spans="1:10">
      <c r="A94" s="228" t="s">
        <v>62</v>
      </c>
      <c r="B94" s="229" t="s">
        <v>46</v>
      </c>
      <c r="C94" s="26"/>
      <c r="D94" s="5" t="s">
        <v>37</v>
      </c>
      <c r="E94" s="230" t="s">
        <v>57</v>
      </c>
      <c r="F94" s="197"/>
      <c r="G94" s="198" t="s">
        <v>48</v>
      </c>
      <c r="H94" s="26" t="s">
        <v>3</v>
      </c>
      <c r="I94" s="5" t="s">
        <v>37</v>
      </c>
      <c r="J94" s="204"/>
    </row>
    <row r="95" spans="1:10">
      <c r="A95" s="5" t="s">
        <v>50</v>
      </c>
      <c r="B95" s="28">
        <v>30.04</v>
      </c>
      <c r="C95" s="28">
        <v>30.04</v>
      </c>
      <c r="D95" s="28">
        <f t="shared" ref="D95:D96" si="95">AVERAGE(B95:C95)</f>
        <v>30.04</v>
      </c>
      <c r="E95" s="96">
        <v>29.785910000000001</v>
      </c>
      <c r="F95" s="96">
        <v>29.90371</v>
      </c>
      <c r="G95" s="28">
        <f t="shared" ref="G95:H95" si="96">ROUND(E95,2)</f>
        <v>29.79</v>
      </c>
      <c r="H95" s="28">
        <f t="shared" si="96"/>
        <v>29.9</v>
      </c>
      <c r="I95" s="28">
        <f t="shared" ref="I95:I96" si="97">AVERAGE(G95:H95)</f>
        <v>29.844999999999999</v>
      </c>
      <c r="J95" s="204"/>
    </row>
    <row r="96" spans="1:10">
      <c r="A96" s="5" t="s">
        <v>51</v>
      </c>
      <c r="B96" s="28">
        <v>29.99</v>
      </c>
      <c r="C96" s="28">
        <v>29.98</v>
      </c>
      <c r="D96" s="28">
        <f t="shared" si="95"/>
        <v>29.984999999999999</v>
      </c>
      <c r="E96" s="96">
        <v>29.834669999999999</v>
      </c>
      <c r="F96" s="96">
        <v>29.826229999999999</v>
      </c>
      <c r="G96" s="28">
        <f t="shared" ref="G96:H96" si="98">ROUND(E96,2)</f>
        <v>29.83</v>
      </c>
      <c r="H96" s="28">
        <f t="shared" si="98"/>
        <v>29.83</v>
      </c>
      <c r="I96" s="28">
        <f t="shared" si="97"/>
        <v>29.83</v>
      </c>
      <c r="J96" s="204"/>
    </row>
    <row r="97" spans="1:10">
      <c r="A97" s="5"/>
      <c r="B97" s="26"/>
      <c r="C97" s="26"/>
      <c r="D97" s="203">
        <f>AVERAGE(D95:D96)</f>
        <v>30.012499999999999</v>
      </c>
      <c r="E97" s="197"/>
      <c r="F97" s="197"/>
      <c r="G97" s="28"/>
      <c r="H97" s="28"/>
      <c r="I97" s="203">
        <f>AVERAGE(I95:I96)</f>
        <v>29.837499999999999</v>
      </c>
      <c r="J97" s="204">
        <f>I97-D97</f>
        <v>-0.17500000000000071</v>
      </c>
    </row>
    <row r="98" spans="1:10">
      <c r="A98" s="209"/>
      <c r="B98" s="210"/>
      <c r="C98" s="210"/>
      <c r="D98" s="209"/>
      <c r="E98" s="197"/>
      <c r="F98" s="197"/>
      <c r="G98" s="28"/>
      <c r="H98" s="28"/>
      <c r="I98" s="209"/>
      <c r="J98" s="204"/>
    </row>
    <row r="99" spans="1:10">
      <c r="A99" s="5" t="s">
        <v>54</v>
      </c>
      <c r="B99" s="74">
        <v>30.36</v>
      </c>
      <c r="C99" s="74">
        <v>30.31</v>
      </c>
      <c r="D99" s="26">
        <f t="shared" ref="D99:D100" si="99">AVERAGE(B99:C99)</f>
        <v>30.335000000000001</v>
      </c>
      <c r="E99" s="96">
        <v>30.3796</v>
      </c>
      <c r="F99" s="96">
        <v>30.2912</v>
      </c>
      <c r="G99" s="28">
        <f t="shared" ref="G99:H99" si="100">ROUND(E99,2)</f>
        <v>30.38</v>
      </c>
      <c r="H99" s="28">
        <f t="shared" si="100"/>
        <v>30.29</v>
      </c>
      <c r="I99" s="26">
        <f t="shared" ref="I99:I100" si="101">AVERAGE(G99:H99)</f>
        <v>30.335000000000001</v>
      </c>
      <c r="J99" s="204"/>
    </row>
    <row r="100" spans="1:10">
      <c r="A100" s="5" t="s">
        <v>55</v>
      </c>
      <c r="B100" s="74">
        <v>30.19</v>
      </c>
      <c r="C100" s="74">
        <v>30.19</v>
      </c>
      <c r="D100" s="26">
        <f t="shared" si="99"/>
        <v>30.19</v>
      </c>
      <c r="E100" s="96">
        <v>30.306000000000001</v>
      </c>
      <c r="F100" s="96">
        <v>30.217500000000001</v>
      </c>
      <c r="G100" s="28">
        <f t="shared" ref="G100:H100" si="102">ROUND(E100,2)</f>
        <v>30.31</v>
      </c>
      <c r="H100" s="28">
        <f t="shared" si="102"/>
        <v>30.22</v>
      </c>
      <c r="I100" s="26">
        <f t="shared" si="101"/>
        <v>30.265000000000001</v>
      </c>
      <c r="J100" s="204"/>
    </row>
    <row r="101" spans="1:10">
      <c r="A101" s="5"/>
      <c r="B101" s="26"/>
      <c r="C101" s="26"/>
      <c r="D101" s="203">
        <f>AVERAGE(D99:D100)</f>
        <v>30.262500000000003</v>
      </c>
      <c r="E101" s="197"/>
      <c r="F101" s="197"/>
      <c r="G101" s="28"/>
      <c r="H101" s="28"/>
      <c r="I101" s="203">
        <f>AVERAGE(I99:I100)</f>
        <v>30.3</v>
      </c>
      <c r="J101" s="204">
        <f>I101-D101</f>
        <v>3.7499999999997868E-2</v>
      </c>
    </row>
    <row r="102" spans="1:10">
      <c r="A102" s="212"/>
      <c r="B102" s="211"/>
      <c r="C102" s="211"/>
      <c r="D102" s="221"/>
      <c r="E102" s="197"/>
      <c r="F102" s="197"/>
      <c r="G102" s="211">
        <f>ROUND(E102,2)</f>
        <v>0</v>
      </c>
      <c r="H102" s="211"/>
      <c r="I102" s="221"/>
      <c r="J102" s="204"/>
    </row>
    <row r="103" spans="1:10">
      <c r="B103" s="223"/>
      <c r="C103" s="223"/>
      <c r="E103" s="197"/>
      <c r="F103" s="197"/>
      <c r="J103" s="204"/>
    </row>
    <row r="104" spans="1:10">
      <c r="A104" s="228" t="s">
        <v>62</v>
      </c>
      <c r="B104" s="229" t="s">
        <v>56</v>
      </c>
      <c r="C104" s="26"/>
      <c r="D104" s="5" t="s">
        <v>37</v>
      </c>
      <c r="E104" s="230" t="s">
        <v>57</v>
      </c>
      <c r="F104" s="197"/>
      <c r="G104" s="198" t="s">
        <v>48</v>
      </c>
      <c r="H104" s="26" t="s">
        <v>3</v>
      </c>
      <c r="I104" s="5" t="s">
        <v>37</v>
      </c>
      <c r="J104" s="204"/>
    </row>
    <row r="105" spans="1:10">
      <c r="A105" s="5" t="s">
        <v>50</v>
      </c>
      <c r="B105" s="28">
        <v>30.06</v>
      </c>
      <c r="C105" s="28">
        <v>30.06</v>
      </c>
      <c r="D105" s="28">
        <f t="shared" ref="D105:D106" si="103">AVERAGE(B105:C105)</f>
        <v>30.06</v>
      </c>
      <c r="E105" s="96">
        <v>29.86326</v>
      </c>
      <c r="F105" s="96">
        <v>29.836649999999999</v>
      </c>
      <c r="G105" s="28">
        <f t="shared" ref="G105:H105" si="104">ROUND(E105,2)</f>
        <v>29.86</v>
      </c>
      <c r="H105" s="28">
        <f t="shared" si="104"/>
        <v>29.84</v>
      </c>
      <c r="I105" s="28">
        <f t="shared" ref="I105:I106" si="105">AVERAGE(G105:H105)</f>
        <v>29.85</v>
      </c>
      <c r="J105" s="204"/>
    </row>
    <row r="106" spans="1:10">
      <c r="A106" s="5" t="s">
        <v>51</v>
      </c>
      <c r="B106" s="28">
        <v>30.02</v>
      </c>
      <c r="C106" s="28">
        <v>30.01</v>
      </c>
      <c r="D106" s="28">
        <f t="shared" si="103"/>
        <v>30.015000000000001</v>
      </c>
      <c r="E106" s="96">
        <v>29.835380000000001</v>
      </c>
      <c r="F106" s="96">
        <v>29.896260000000002</v>
      </c>
      <c r="G106" s="28">
        <f t="shared" ref="G106:H106" si="106">ROUND(E106,2)</f>
        <v>29.84</v>
      </c>
      <c r="H106" s="28">
        <f t="shared" si="106"/>
        <v>29.9</v>
      </c>
      <c r="I106" s="28">
        <f t="shared" si="105"/>
        <v>29.869999999999997</v>
      </c>
      <c r="J106" s="204"/>
    </row>
    <row r="107" spans="1:10">
      <c r="A107" s="5"/>
      <c r="B107" s="26"/>
      <c r="C107" s="26"/>
      <c r="D107" s="203">
        <f>AVERAGE(D105:D106)</f>
        <v>30.037500000000001</v>
      </c>
      <c r="E107" s="197"/>
      <c r="F107" s="197"/>
      <c r="G107" s="28"/>
      <c r="H107" s="28"/>
      <c r="I107" s="203">
        <f>AVERAGE(I105:I106)</f>
        <v>29.86</v>
      </c>
      <c r="J107" s="204">
        <f>I107-D107</f>
        <v>-0.17750000000000199</v>
      </c>
    </row>
    <row r="108" spans="1:10">
      <c r="A108" s="209"/>
      <c r="B108" s="210"/>
      <c r="C108" s="210"/>
      <c r="D108" s="209"/>
      <c r="E108" s="197"/>
      <c r="F108" s="197"/>
      <c r="G108" s="28"/>
      <c r="H108" s="28"/>
      <c r="I108" s="209"/>
      <c r="J108" s="204"/>
    </row>
    <row r="109" spans="1:10">
      <c r="A109" s="5" t="s">
        <v>54</v>
      </c>
      <c r="B109" s="74">
        <v>30.34</v>
      </c>
      <c r="C109" s="74">
        <v>30.35</v>
      </c>
      <c r="D109" s="26">
        <f t="shared" ref="D109:D110" si="107">AVERAGE(B109:C109)</f>
        <v>30.344999999999999</v>
      </c>
      <c r="E109" s="96">
        <v>30.271599999999999</v>
      </c>
      <c r="F109" s="96">
        <v>30.1921</v>
      </c>
      <c r="G109" s="28">
        <f t="shared" ref="G109:H109" si="108">ROUND(E109,2)</f>
        <v>30.27</v>
      </c>
      <c r="H109" s="28">
        <f t="shared" si="108"/>
        <v>30.19</v>
      </c>
      <c r="I109" s="26">
        <f t="shared" ref="I109:I110" si="109">AVERAGE(G109:H109)</f>
        <v>30.23</v>
      </c>
      <c r="J109" s="204"/>
    </row>
    <row r="110" spans="1:10">
      <c r="A110" s="5" t="s">
        <v>55</v>
      </c>
      <c r="B110" s="74">
        <v>30.23</v>
      </c>
      <c r="C110" s="74">
        <v>30.12</v>
      </c>
      <c r="D110" s="26">
        <f t="shared" si="107"/>
        <v>30.175000000000001</v>
      </c>
      <c r="E110" s="96">
        <v>30.3535</v>
      </c>
      <c r="F110" s="96">
        <v>30.274100000000001</v>
      </c>
      <c r="G110" s="28">
        <f t="shared" ref="G110:H110" si="110">ROUND(E110,2)</f>
        <v>30.35</v>
      </c>
      <c r="H110" s="28">
        <f t="shared" si="110"/>
        <v>30.27</v>
      </c>
      <c r="I110" s="26">
        <f t="shared" si="109"/>
        <v>30.310000000000002</v>
      </c>
      <c r="J110" s="204"/>
    </row>
    <row r="111" spans="1:10">
      <c r="A111" s="5"/>
      <c r="B111" s="26"/>
      <c r="C111" s="26"/>
      <c r="D111" s="203">
        <f>AVERAGE(D109:D110)</f>
        <v>30.259999999999998</v>
      </c>
      <c r="E111" s="197"/>
      <c r="F111" s="197"/>
      <c r="G111" s="28"/>
      <c r="H111" s="28"/>
      <c r="I111" s="203">
        <f>AVERAGE(I109:I110)</f>
        <v>30.270000000000003</v>
      </c>
      <c r="J111" s="204">
        <f>I111-D111</f>
        <v>1.0000000000005116E-2</v>
      </c>
    </row>
    <row r="112" spans="1:10">
      <c r="A112" s="212"/>
      <c r="B112" s="211"/>
      <c r="C112" s="211"/>
      <c r="D112" s="221"/>
      <c r="E112" s="197"/>
      <c r="F112" s="197"/>
      <c r="G112" s="211">
        <f>ROUND(E112,2)</f>
        <v>0</v>
      </c>
      <c r="H112" s="211"/>
      <c r="I112" s="221"/>
      <c r="J112" s="204"/>
    </row>
    <row r="113" spans="1:10">
      <c r="A113" s="228" t="s">
        <v>62</v>
      </c>
      <c r="B113" s="229" t="s">
        <v>58</v>
      </c>
      <c r="C113" s="26"/>
      <c r="D113" s="5" t="s">
        <v>37</v>
      </c>
      <c r="E113" s="230" t="s">
        <v>57</v>
      </c>
      <c r="F113" s="197"/>
      <c r="G113" s="198" t="s">
        <v>48</v>
      </c>
      <c r="H113" s="26" t="s">
        <v>3</v>
      </c>
      <c r="I113" s="5" t="s">
        <v>37</v>
      </c>
      <c r="J113" s="204"/>
    </row>
    <row r="114" spans="1:10">
      <c r="A114" s="5" t="s">
        <v>50</v>
      </c>
      <c r="B114" s="28">
        <v>30</v>
      </c>
      <c r="C114" s="28">
        <v>29.99</v>
      </c>
      <c r="D114" s="28">
        <f t="shared" ref="D114:D115" si="111">AVERAGE(B114:C114)</f>
        <v>29.994999999999997</v>
      </c>
      <c r="E114" s="96">
        <v>29.809339999999999</v>
      </c>
      <c r="F114" s="96">
        <v>29.915749999999999</v>
      </c>
      <c r="G114" s="28">
        <f t="shared" ref="G114:H114" si="112">ROUND(E114,2)</f>
        <v>29.81</v>
      </c>
      <c r="H114" s="28">
        <f t="shared" si="112"/>
        <v>29.92</v>
      </c>
      <c r="I114" s="28">
        <f t="shared" ref="I114:I115" si="113">AVERAGE(G114:H114)</f>
        <v>29.865000000000002</v>
      </c>
      <c r="J114" s="204"/>
    </row>
    <row r="115" spans="1:10">
      <c r="A115" s="5" t="s">
        <v>51</v>
      </c>
      <c r="B115" s="28">
        <v>30.04</v>
      </c>
      <c r="C115" s="28">
        <v>30.03</v>
      </c>
      <c r="D115" s="28">
        <f t="shared" si="111"/>
        <v>30.035</v>
      </c>
      <c r="E115" s="96">
        <v>29.883659999999999</v>
      </c>
      <c r="F115" s="96">
        <v>29.827719999999999</v>
      </c>
      <c r="G115" s="28">
        <f t="shared" ref="G115:H115" si="114">ROUND(E115,2)</f>
        <v>29.88</v>
      </c>
      <c r="H115" s="28">
        <f t="shared" si="114"/>
        <v>29.83</v>
      </c>
      <c r="I115" s="28">
        <f t="shared" si="113"/>
        <v>29.854999999999997</v>
      </c>
      <c r="J115" s="204"/>
    </row>
    <row r="116" spans="1:10">
      <c r="A116" s="5"/>
      <c r="B116" s="26"/>
      <c r="C116" s="26"/>
      <c r="D116" s="203">
        <f>AVERAGE(D114:D115)</f>
        <v>30.015000000000001</v>
      </c>
      <c r="E116" s="197"/>
      <c r="F116" s="197"/>
      <c r="G116" s="28"/>
      <c r="H116" s="28"/>
      <c r="I116" s="203">
        <f>AVERAGE(I114:I115)</f>
        <v>29.86</v>
      </c>
      <c r="J116" s="204">
        <f>I116-D116</f>
        <v>-0.15500000000000114</v>
      </c>
    </row>
    <row r="117" spans="1:10">
      <c r="A117" s="209"/>
      <c r="B117" s="210"/>
      <c r="C117" s="210"/>
      <c r="D117" s="209"/>
      <c r="E117" s="197"/>
      <c r="F117" s="197"/>
      <c r="G117" s="211">
        <f t="shared" ref="G117:G119" si="115">ROUND(E117,2)</f>
        <v>0</v>
      </c>
      <c r="H117" s="211"/>
      <c r="I117" s="209"/>
      <c r="J117" s="204"/>
    </row>
    <row r="118" spans="1:10">
      <c r="A118" s="5" t="s">
        <v>54</v>
      </c>
      <c r="B118" s="74">
        <v>30.19</v>
      </c>
      <c r="C118" s="74">
        <v>30.18</v>
      </c>
      <c r="D118" s="26">
        <f t="shared" ref="D118:D119" si="116">AVERAGE(B118:C118)</f>
        <v>30.185000000000002</v>
      </c>
      <c r="E118" s="96">
        <v>30.295500000000001</v>
      </c>
      <c r="F118" s="96">
        <v>30.295500000000001</v>
      </c>
      <c r="G118" s="28">
        <f t="shared" si="115"/>
        <v>30.3</v>
      </c>
      <c r="H118" s="28">
        <f t="shared" ref="H118:H119" si="117">ROUND(F118,2)</f>
        <v>30.3</v>
      </c>
      <c r="I118" s="26">
        <f t="shared" ref="I118:I119" si="118">AVERAGE(G118:H118)</f>
        <v>30.3</v>
      </c>
      <c r="J118" s="204"/>
    </row>
    <row r="119" spans="1:10">
      <c r="A119" s="5" t="s">
        <v>55</v>
      </c>
      <c r="B119" s="74">
        <v>30.33</v>
      </c>
      <c r="C119" s="74">
        <v>30.34</v>
      </c>
      <c r="D119" s="26">
        <f t="shared" si="116"/>
        <v>30.335000000000001</v>
      </c>
      <c r="E119" s="96">
        <v>30.221399999999999</v>
      </c>
      <c r="F119" s="96">
        <v>30.221399999999999</v>
      </c>
      <c r="G119" s="28">
        <f t="shared" si="115"/>
        <v>30.22</v>
      </c>
      <c r="H119" s="28">
        <f t="shared" si="117"/>
        <v>30.22</v>
      </c>
      <c r="I119" s="26">
        <f t="shared" si="118"/>
        <v>30.22</v>
      </c>
      <c r="J119" s="204"/>
    </row>
    <row r="120" spans="1:10">
      <c r="A120" s="5"/>
      <c r="B120" s="26"/>
      <c r="C120" s="26"/>
      <c r="D120" s="203">
        <f>AVERAGE(D118:D119)</f>
        <v>30.26</v>
      </c>
      <c r="E120" s="197"/>
      <c r="F120" s="197"/>
      <c r="G120" s="28"/>
      <c r="H120" s="28"/>
      <c r="I120" s="203">
        <f>AVERAGE(I118:I119)</f>
        <v>30.259999999999998</v>
      </c>
      <c r="J120" s="204">
        <f>I120-D120</f>
        <v>0</v>
      </c>
    </row>
    <row r="121" spans="1:10">
      <c r="A121" s="212"/>
      <c r="B121" s="211"/>
      <c r="C121" s="211"/>
      <c r="D121" s="221"/>
      <c r="E121" s="197"/>
      <c r="F121" s="197"/>
      <c r="G121" s="211">
        <f>ROUND(E121,2)</f>
        <v>0</v>
      </c>
      <c r="H121" s="211"/>
      <c r="I121" s="221"/>
      <c r="J121" s="204"/>
    </row>
    <row r="122" spans="1:10">
      <c r="A122" s="228" t="s">
        <v>62</v>
      </c>
      <c r="B122" s="229" t="s">
        <v>59</v>
      </c>
      <c r="C122" s="26"/>
      <c r="D122" s="5" t="s">
        <v>37</v>
      </c>
      <c r="E122" s="230" t="s">
        <v>57</v>
      </c>
      <c r="F122" s="197"/>
      <c r="G122" s="198" t="s">
        <v>48</v>
      </c>
      <c r="H122" s="26" t="s">
        <v>3</v>
      </c>
      <c r="I122" s="5" t="s">
        <v>37</v>
      </c>
      <c r="J122" s="204"/>
    </row>
    <row r="123" spans="1:10">
      <c r="A123" s="5" t="s">
        <v>50</v>
      </c>
      <c r="B123" s="28">
        <v>30.02</v>
      </c>
      <c r="C123" s="28">
        <v>30.01</v>
      </c>
      <c r="D123" s="28">
        <f t="shared" ref="D123:D124" si="119">AVERAGE(B123:C123)</f>
        <v>30.015000000000001</v>
      </c>
      <c r="E123" s="96">
        <v>29.792860000000001</v>
      </c>
      <c r="F123" s="96">
        <v>29.8931</v>
      </c>
      <c r="G123" s="28">
        <f t="shared" ref="G123:H123" si="120">ROUND(E123,2)</f>
        <v>29.79</v>
      </c>
      <c r="H123" s="28">
        <f t="shared" si="120"/>
        <v>29.89</v>
      </c>
      <c r="I123" s="28">
        <f t="shared" ref="I123:I124" si="121">AVERAGE(G123:H123)</f>
        <v>29.84</v>
      </c>
      <c r="J123" s="204"/>
    </row>
    <row r="124" spans="1:10">
      <c r="A124" s="5" t="s">
        <v>51</v>
      </c>
      <c r="B124" s="28">
        <v>30.06</v>
      </c>
      <c r="C124" s="28">
        <v>30.09</v>
      </c>
      <c r="D124" s="28">
        <f t="shared" si="119"/>
        <v>30.074999999999999</v>
      </c>
      <c r="E124" s="96">
        <v>29.862570000000002</v>
      </c>
      <c r="F124" s="96">
        <v>29.824940000000002</v>
      </c>
      <c r="G124" s="28">
        <f t="shared" ref="G124:H124" si="122">ROUND(E124,2)</f>
        <v>29.86</v>
      </c>
      <c r="H124" s="28">
        <f t="shared" si="122"/>
        <v>29.82</v>
      </c>
      <c r="I124" s="28">
        <f t="shared" si="121"/>
        <v>29.84</v>
      </c>
      <c r="J124" s="204"/>
    </row>
    <row r="125" spans="1:10">
      <c r="A125" s="5"/>
      <c r="B125" s="26"/>
      <c r="C125" s="26"/>
      <c r="D125" s="203">
        <f>AVERAGE(D123:D124)</f>
        <v>30.045000000000002</v>
      </c>
      <c r="E125" s="197"/>
      <c r="F125" s="197"/>
      <c r="G125" s="28"/>
      <c r="H125" s="28"/>
      <c r="I125" s="203">
        <f>AVERAGE(I123:I124)</f>
        <v>29.84</v>
      </c>
      <c r="J125" s="204">
        <f>I125-D125</f>
        <v>-0.20500000000000185</v>
      </c>
    </row>
    <row r="126" spans="1:10">
      <c r="A126" s="209"/>
      <c r="B126" s="210"/>
      <c r="C126" s="210"/>
      <c r="D126" s="209"/>
      <c r="E126" s="197"/>
      <c r="F126" s="197"/>
      <c r="G126" s="211">
        <f t="shared" ref="G126:G128" si="123">ROUND(E126,2)</f>
        <v>0</v>
      </c>
      <c r="H126" s="211"/>
      <c r="I126" s="209"/>
      <c r="J126" s="204"/>
    </row>
    <row r="127" spans="1:10">
      <c r="A127" s="5" t="s">
        <v>54</v>
      </c>
      <c r="B127" s="74">
        <v>30.22</v>
      </c>
      <c r="C127" s="74">
        <v>30.17</v>
      </c>
      <c r="D127" s="26">
        <f t="shared" ref="D127:D128" si="124">AVERAGE(B127:C127)</f>
        <v>30.195</v>
      </c>
      <c r="E127" s="96">
        <v>30.375900000000001</v>
      </c>
      <c r="F127" s="96">
        <v>30.253299999999999</v>
      </c>
      <c r="G127" s="28">
        <f t="shared" si="123"/>
        <v>30.38</v>
      </c>
      <c r="H127" s="28">
        <f t="shared" ref="H127:H128" si="125">ROUND(F127,2)</f>
        <v>30.25</v>
      </c>
      <c r="I127" s="26">
        <f t="shared" ref="I127:I128" si="126">AVERAGE(G127:H127)</f>
        <v>30.314999999999998</v>
      </c>
      <c r="J127" s="204"/>
    </row>
    <row r="128" spans="1:10">
      <c r="A128" s="5" t="s">
        <v>55</v>
      </c>
      <c r="B128" s="74">
        <v>30.37</v>
      </c>
      <c r="C128" s="74">
        <v>30.34</v>
      </c>
      <c r="D128" s="26">
        <f t="shared" si="124"/>
        <v>30.355</v>
      </c>
      <c r="E128" s="96">
        <v>30.305099999999999</v>
      </c>
      <c r="F128" s="96">
        <v>30.1633</v>
      </c>
      <c r="G128" s="28">
        <f t="shared" si="123"/>
        <v>30.31</v>
      </c>
      <c r="H128" s="28">
        <f t="shared" si="125"/>
        <v>30.16</v>
      </c>
      <c r="I128" s="26">
        <f t="shared" si="126"/>
        <v>30.234999999999999</v>
      </c>
      <c r="J128" s="204"/>
    </row>
    <row r="129" spans="1:10">
      <c r="A129" s="5"/>
      <c r="B129" s="26"/>
      <c r="C129" s="26"/>
      <c r="D129" s="203">
        <f>AVERAGE(D127:D128)</f>
        <v>30.274999999999999</v>
      </c>
      <c r="E129" s="197"/>
      <c r="F129" s="197"/>
      <c r="G129" s="28"/>
      <c r="H129" s="28"/>
      <c r="I129" s="203">
        <f>AVERAGE(I127:I128)</f>
        <v>30.274999999999999</v>
      </c>
      <c r="J129" s="204">
        <f>I129-D129</f>
        <v>0</v>
      </c>
    </row>
    <row r="130" spans="1:10">
      <c r="A130" s="212"/>
      <c r="B130" s="211"/>
      <c r="C130" s="211"/>
      <c r="D130" s="221"/>
      <c r="E130" s="197"/>
      <c r="F130" s="197"/>
      <c r="G130" s="211">
        <f>ROUND(E130,2)</f>
        <v>0</v>
      </c>
      <c r="H130" s="211"/>
      <c r="I130" s="221"/>
      <c r="J130" s="204"/>
    </row>
    <row r="131" spans="1:10">
      <c r="A131" s="228" t="s">
        <v>62</v>
      </c>
      <c r="B131" s="229" t="s">
        <v>60</v>
      </c>
      <c r="C131" s="26"/>
      <c r="D131" s="5" t="s">
        <v>37</v>
      </c>
      <c r="E131" s="230" t="s">
        <v>57</v>
      </c>
      <c r="F131" s="197"/>
      <c r="G131" s="198" t="s">
        <v>48</v>
      </c>
      <c r="H131" s="26" t="s">
        <v>3</v>
      </c>
      <c r="I131" s="5" t="s">
        <v>37</v>
      </c>
      <c r="J131" s="204"/>
    </row>
    <row r="132" spans="1:10">
      <c r="A132" s="5" t="s">
        <v>50</v>
      </c>
      <c r="B132" s="28">
        <v>30.03</v>
      </c>
      <c r="C132" s="28">
        <v>30.06</v>
      </c>
      <c r="D132" s="28">
        <f t="shared" ref="D132:D133" si="127">AVERAGE(B132:C132)</f>
        <v>30.045000000000002</v>
      </c>
      <c r="E132" s="96">
        <v>29.803640000000001</v>
      </c>
      <c r="F132" s="96">
        <v>29.75094</v>
      </c>
      <c r="G132" s="28">
        <f t="shared" ref="G132:H132" si="128">ROUND(E132,2)</f>
        <v>29.8</v>
      </c>
      <c r="H132" s="28">
        <f t="shared" si="128"/>
        <v>29.75</v>
      </c>
      <c r="I132" s="28">
        <f t="shared" ref="I132:I133" si="129">AVERAGE(G132:H132)</f>
        <v>29.774999999999999</v>
      </c>
      <c r="J132" s="204"/>
    </row>
    <row r="133" spans="1:10">
      <c r="A133" s="5" t="s">
        <v>51</v>
      </c>
      <c r="B133" s="28">
        <v>30</v>
      </c>
      <c r="C133" s="28">
        <v>30.01</v>
      </c>
      <c r="D133" s="28">
        <f t="shared" si="127"/>
        <v>30.005000000000003</v>
      </c>
      <c r="E133" s="96">
        <v>29.879989999999999</v>
      </c>
      <c r="F133" s="96">
        <v>29.844729999999998</v>
      </c>
      <c r="G133" s="28">
        <f t="shared" ref="G133:H133" si="130">ROUND(E133,2)</f>
        <v>29.88</v>
      </c>
      <c r="H133" s="28">
        <f t="shared" si="130"/>
        <v>29.84</v>
      </c>
      <c r="I133" s="28">
        <f t="shared" si="129"/>
        <v>29.86</v>
      </c>
      <c r="J133" s="204"/>
    </row>
    <row r="134" spans="1:10">
      <c r="A134" s="5"/>
      <c r="B134" s="26"/>
      <c r="C134" s="26"/>
      <c r="D134" s="203">
        <f>AVERAGE(D132:D133)</f>
        <v>30.025000000000002</v>
      </c>
      <c r="E134" s="197"/>
      <c r="F134" s="197"/>
      <c r="G134" s="28"/>
      <c r="H134" s="28"/>
      <c r="I134" s="203">
        <f>AVERAGE(I132:I133)</f>
        <v>29.817499999999999</v>
      </c>
      <c r="J134" s="204">
        <f>I134-D134</f>
        <v>-0.20750000000000313</v>
      </c>
    </row>
    <row r="135" spans="1:10">
      <c r="A135" s="209"/>
      <c r="B135" s="210"/>
      <c r="C135" s="210"/>
      <c r="D135" s="209"/>
      <c r="E135" s="197"/>
      <c r="F135" s="197"/>
      <c r="G135" s="211">
        <f t="shared" ref="G135:G137" si="131">ROUND(E135,2)</f>
        <v>0</v>
      </c>
      <c r="H135" s="211"/>
      <c r="I135" s="209"/>
      <c r="J135" s="204"/>
    </row>
    <row r="136" spans="1:10">
      <c r="A136" s="5" t="s">
        <v>54</v>
      </c>
      <c r="B136" s="74">
        <v>30.35</v>
      </c>
      <c r="C136" s="74">
        <v>30.32</v>
      </c>
      <c r="D136" s="26">
        <f t="shared" ref="D136:D137" si="132">AVERAGE(B136:C136)</f>
        <v>30.335000000000001</v>
      </c>
      <c r="E136" s="96">
        <v>30.299700000000001</v>
      </c>
      <c r="F136" s="96">
        <v>30.252700000000001</v>
      </c>
      <c r="G136" s="28">
        <f t="shared" si="131"/>
        <v>30.3</v>
      </c>
      <c r="H136" s="28">
        <f t="shared" ref="H136:H137" si="133">ROUND(F136,2)</f>
        <v>30.25</v>
      </c>
      <c r="I136" s="26">
        <f t="shared" ref="I136:I137" si="134">AVERAGE(G136:H136)</f>
        <v>30.274999999999999</v>
      </c>
      <c r="J136" s="204"/>
    </row>
    <row r="137" spans="1:10">
      <c r="A137" s="5" t="s">
        <v>55</v>
      </c>
      <c r="B137" s="74">
        <v>30.18</v>
      </c>
      <c r="C137" s="74">
        <v>30.21</v>
      </c>
      <c r="D137" s="26">
        <f t="shared" si="132"/>
        <v>30.195</v>
      </c>
      <c r="E137" s="96">
        <v>30.2211</v>
      </c>
      <c r="F137" s="96">
        <v>30.174099999999999</v>
      </c>
      <c r="G137" s="28">
        <f t="shared" si="131"/>
        <v>30.22</v>
      </c>
      <c r="H137" s="28">
        <f t="shared" si="133"/>
        <v>30.17</v>
      </c>
      <c r="I137" s="26">
        <f t="shared" si="134"/>
        <v>30.195</v>
      </c>
      <c r="J137" s="204"/>
    </row>
    <row r="138" spans="1:10">
      <c r="A138" s="5"/>
      <c r="B138" s="26"/>
      <c r="C138" s="26"/>
      <c r="D138" s="203">
        <f>AVERAGE(D136:D137)</f>
        <v>30.265000000000001</v>
      </c>
      <c r="E138" s="197"/>
      <c r="F138" s="197"/>
      <c r="G138" s="28"/>
      <c r="H138" s="28"/>
      <c r="I138" s="203">
        <f>AVERAGE(I136:I137)</f>
        <v>30.234999999999999</v>
      </c>
      <c r="J138" s="204">
        <f>I138-D138</f>
        <v>-3.0000000000001137E-2</v>
      </c>
    </row>
    <row r="139" spans="1:10">
      <c r="A139" s="212"/>
      <c r="B139" s="211"/>
      <c r="C139" s="211"/>
      <c r="D139" s="221"/>
      <c r="E139" s="197"/>
      <c r="F139" s="197"/>
      <c r="G139" s="211">
        <f>ROUND(E139,2)</f>
        <v>0</v>
      </c>
      <c r="H139" s="211"/>
      <c r="I139" s="221"/>
      <c r="J139" s="203"/>
    </row>
    <row r="140" spans="1:10">
      <c r="B140" s="223"/>
      <c r="C140" s="223"/>
      <c r="E140" s="197"/>
      <c r="F140" s="197"/>
      <c r="J140" s="198"/>
    </row>
    <row r="141" spans="1:10">
      <c r="A141" s="231" t="s">
        <v>63</v>
      </c>
      <c r="B141" s="26" t="s">
        <v>46</v>
      </c>
      <c r="C141" s="26"/>
      <c r="D141" s="5" t="s">
        <v>37</v>
      </c>
      <c r="E141" s="232" t="s">
        <v>57</v>
      </c>
      <c r="F141" s="197"/>
      <c r="G141" s="198" t="s">
        <v>48</v>
      </c>
      <c r="H141" s="26" t="s">
        <v>3</v>
      </c>
      <c r="I141" s="5" t="s">
        <v>37</v>
      </c>
      <c r="J141" s="203"/>
    </row>
    <row r="142" spans="1:10">
      <c r="A142" s="5" t="s">
        <v>50</v>
      </c>
      <c r="B142" s="33">
        <v>30.05</v>
      </c>
      <c r="C142" s="28">
        <v>30</v>
      </c>
      <c r="D142" s="28">
        <f t="shared" ref="D142:D143" si="135">AVERAGE(B142:C142)</f>
        <v>30.024999999999999</v>
      </c>
      <c r="E142" s="96">
        <v>29.95</v>
      </c>
      <c r="F142" s="96">
        <v>29.94</v>
      </c>
      <c r="G142" s="28">
        <f t="shared" ref="G142:H142" si="136">ROUND(E142,2)</f>
        <v>29.95</v>
      </c>
      <c r="H142" s="28">
        <f t="shared" si="136"/>
        <v>29.94</v>
      </c>
      <c r="I142" s="28">
        <f t="shared" ref="I142:I143" si="137">AVERAGE(G142:H142)</f>
        <v>29.945</v>
      </c>
      <c r="J142" s="203"/>
    </row>
    <row r="143" spans="1:10">
      <c r="A143" s="5" t="s">
        <v>51</v>
      </c>
      <c r="B143" s="28">
        <v>30</v>
      </c>
      <c r="C143" s="28">
        <v>30</v>
      </c>
      <c r="D143" s="28">
        <f t="shared" si="135"/>
        <v>30</v>
      </c>
      <c r="E143" s="96">
        <v>29.88</v>
      </c>
      <c r="F143" s="96">
        <v>29.89</v>
      </c>
      <c r="G143" s="28">
        <f t="shared" ref="G143:H143" si="138">ROUND(E143,2)</f>
        <v>29.88</v>
      </c>
      <c r="H143" s="28">
        <f t="shared" si="138"/>
        <v>29.89</v>
      </c>
      <c r="I143" s="28">
        <f t="shared" si="137"/>
        <v>29.884999999999998</v>
      </c>
      <c r="J143" s="203"/>
    </row>
    <row r="144" spans="1:10">
      <c r="A144" s="5"/>
      <c r="B144" s="26"/>
      <c r="C144" s="26"/>
      <c r="D144" s="203">
        <f>AVERAGE(D142:D143)</f>
        <v>30.012499999999999</v>
      </c>
      <c r="E144" s="197"/>
      <c r="F144" s="197"/>
      <c r="G144" s="28"/>
      <c r="H144" s="28"/>
      <c r="I144" s="203">
        <f>AVERAGE(I142:I143)</f>
        <v>29.914999999999999</v>
      </c>
      <c r="J144" s="203">
        <f>I144-D144</f>
        <v>-9.7500000000000142E-2</v>
      </c>
    </row>
    <row r="145" spans="1:10">
      <c r="A145" s="209"/>
      <c r="B145" s="210"/>
      <c r="C145" s="210"/>
      <c r="D145" s="209"/>
      <c r="E145" s="197"/>
      <c r="F145" s="197"/>
      <c r="G145" s="28"/>
      <c r="H145" s="28"/>
      <c r="I145" s="209"/>
      <c r="J145" s="203"/>
    </row>
    <row r="146" spans="1:10">
      <c r="A146" s="5" t="s">
        <v>54</v>
      </c>
      <c r="B146" s="74">
        <v>30.21</v>
      </c>
      <c r="C146" s="74">
        <v>30.17</v>
      </c>
      <c r="D146" s="26">
        <f t="shared" ref="D146:D147" si="139">AVERAGE(B146:C146)</f>
        <v>30.19</v>
      </c>
      <c r="E146" s="96">
        <v>30.17</v>
      </c>
      <c r="F146" s="96">
        <v>30.17</v>
      </c>
      <c r="G146" s="28">
        <f t="shared" ref="G146:H146" si="140">ROUND(E146,2)</f>
        <v>30.17</v>
      </c>
      <c r="H146" s="28">
        <f t="shared" si="140"/>
        <v>30.17</v>
      </c>
      <c r="I146" s="26">
        <f t="shared" ref="I146:I147" si="141">AVERAGE(G146:H146)</f>
        <v>30.17</v>
      </c>
      <c r="J146" s="203"/>
    </row>
    <row r="147" spans="1:10">
      <c r="A147" s="5" t="s">
        <v>55</v>
      </c>
      <c r="B147" s="74">
        <v>30.14</v>
      </c>
      <c r="C147" s="74">
        <v>30.12</v>
      </c>
      <c r="D147" s="26">
        <f t="shared" si="139"/>
        <v>30.130000000000003</v>
      </c>
      <c r="E147" s="96">
        <v>30.08</v>
      </c>
      <c r="F147" s="96">
        <v>30.08</v>
      </c>
      <c r="G147" s="28">
        <f t="shared" ref="G147:H147" si="142">ROUND(E147,2)</f>
        <v>30.08</v>
      </c>
      <c r="H147" s="28">
        <f t="shared" si="142"/>
        <v>30.08</v>
      </c>
      <c r="I147" s="26">
        <f t="shared" si="141"/>
        <v>30.08</v>
      </c>
      <c r="J147" s="203"/>
    </row>
    <row r="148" spans="1:10">
      <c r="A148" s="5"/>
      <c r="B148" s="26"/>
      <c r="C148" s="26"/>
      <c r="D148" s="203">
        <f>AVERAGE(D146:D147)</f>
        <v>30.160000000000004</v>
      </c>
      <c r="E148" s="197"/>
      <c r="F148" s="197"/>
      <c r="G148" s="28"/>
      <c r="H148" s="28"/>
      <c r="I148" s="203">
        <f>AVERAGE(I146:I147)</f>
        <v>30.125</v>
      </c>
      <c r="J148" s="203">
        <f>I148-D148</f>
        <v>-3.5000000000003695E-2</v>
      </c>
    </row>
    <row r="149" spans="1:10">
      <c r="A149" s="212"/>
      <c r="B149" s="211"/>
      <c r="C149" s="211"/>
      <c r="D149" s="221"/>
      <c r="E149" s="197"/>
      <c r="F149" s="197"/>
      <c r="G149" s="211">
        <f>ROUND(E149,2)</f>
        <v>0</v>
      </c>
      <c r="H149" s="211"/>
      <c r="I149" s="221"/>
      <c r="J149" s="203"/>
    </row>
    <row r="150" spans="1:10">
      <c r="B150" s="223"/>
      <c r="C150" s="223"/>
      <c r="E150" s="197"/>
      <c r="F150" s="197"/>
      <c r="J150" s="203"/>
    </row>
    <row r="151" spans="1:10">
      <c r="A151" s="233" t="s">
        <v>63</v>
      </c>
      <c r="B151" s="26" t="s">
        <v>56</v>
      </c>
      <c r="C151" s="26"/>
      <c r="D151" s="5" t="s">
        <v>37</v>
      </c>
      <c r="E151" s="232" t="s">
        <v>57</v>
      </c>
      <c r="F151" s="197"/>
      <c r="G151" s="198" t="s">
        <v>48</v>
      </c>
      <c r="H151" s="26" t="s">
        <v>3</v>
      </c>
      <c r="I151" s="5" t="s">
        <v>37</v>
      </c>
      <c r="J151" s="203"/>
    </row>
    <row r="152" spans="1:10">
      <c r="A152" s="5" t="s">
        <v>50</v>
      </c>
      <c r="B152" s="28">
        <v>30.01</v>
      </c>
      <c r="C152" s="28">
        <v>30</v>
      </c>
      <c r="D152" s="28">
        <f t="shared" ref="D152:D153" si="143">AVERAGE(B152:C152)</f>
        <v>30.005000000000003</v>
      </c>
      <c r="E152" s="96">
        <v>29.91</v>
      </c>
      <c r="F152" s="96">
        <v>29.9</v>
      </c>
      <c r="G152" s="28">
        <f t="shared" ref="G152:H152" si="144">ROUND(E152,2)</f>
        <v>29.91</v>
      </c>
      <c r="H152" s="28">
        <f t="shared" si="144"/>
        <v>29.9</v>
      </c>
      <c r="I152" s="28">
        <f t="shared" ref="I152:I153" si="145">AVERAGE(G152:H152)</f>
        <v>29.905000000000001</v>
      </c>
      <c r="J152" s="203"/>
    </row>
    <row r="153" spans="1:10">
      <c r="A153" s="5" t="s">
        <v>51</v>
      </c>
      <c r="B153" s="28">
        <v>30.03</v>
      </c>
      <c r="C153" s="28">
        <v>29.96</v>
      </c>
      <c r="D153" s="28">
        <f t="shared" si="143"/>
        <v>29.995000000000001</v>
      </c>
      <c r="E153" s="96">
        <v>29.96</v>
      </c>
      <c r="F153" s="96">
        <v>29.95</v>
      </c>
      <c r="G153" s="28">
        <f t="shared" ref="G153:H153" si="146">ROUND(E153,2)</f>
        <v>29.96</v>
      </c>
      <c r="H153" s="28">
        <f t="shared" si="146"/>
        <v>29.95</v>
      </c>
      <c r="I153" s="28">
        <f t="shared" si="145"/>
        <v>29.954999999999998</v>
      </c>
      <c r="J153" s="203"/>
    </row>
    <row r="154" spans="1:10">
      <c r="A154" s="5"/>
      <c r="B154" s="26"/>
      <c r="C154" s="26"/>
      <c r="D154" s="203">
        <f>AVERAGE(D152:D153)</f>
        <v>30</v>
      </c>
      <c r="E154" s="197"/>
      <c r="F154" s="197"/>
      <c r="G154" s="28"/>
      <c r="H154" s="28"/>
      <c r="I154" s="203">
        <f>AVERAGE(I152:I153)</f>
        <v>29.93</v>
      </c>
      <c r="J154" s="203">
        <f>I154-D154</f>
        <v>-7.0000000000000284E-2</v>
      </c>
    </row>
    <row r="155" spans="1:10">
      <c r="A155" s="209"/>
      <c r="B155" s="210"/>
      <c r="C155" s="210"/>
      <c r="D155" s="209"/>
      <c r="E155" s="197"/>
      <c r="F155" s="197"/>
      <c r="G155" s="28"/>
      <c r="H155" s="28"/>
      <c r="I155" s="209"/>
      <c r="J155" s="203"/>
    </row>
    <row r="156" spans="1:10">
      <c r="A156" s="5" t="s">
        <v>54</v>
      </c>
      <c r="B156" s="74">
        <v>30.11</v>
      </c>
      <c r="C156" s="74">
        <v>30.15</v>
      </c>
      <c r="D156" s="26">
        <f t="shared" ref="D156:D157" si="147">AVERAGE(B156:C156)</f>
        <v>30.13</v>
      </c>
      <c r="E156" s="96">
        <v>30.1</v>
      </c>
      <c r="F156" s="96">
        <v>30.1</v>
      </c>
      <c r="G156" s="28">
        <f t="shared" ref="G156:H156" si="148">ROUND(E156,2)</f>
        <v>30.1</v>
      </c>
      <c r="H156" s="28">
        <f t="shared" si="148"/>
        <v>30.1</v>
      </c>
      <c r="I156" s="26">
        <f t="shared" ref="I156:I157" si="149">AVERAGE(G156:H156)</f>
        <v>30.1</v>
      </c>
      <c r="J156" s="203"/>
    </row>
    <row r="157" spans="1:10">
      <c r="A157" s="5" t="s">
        <v>55</v>
      </c>
      <c r="B157" s="74">
        <v>30.13</v>
      </c>
      <c r="C157" s="74">
        <v>30.11</v>
      </c>
      <c r="D157" s="26">
        <f t="shared" si="147"/>
        <v>30.119999999999997</v>
      </c>
      <c r="E157" s="96">
        <v>30.19</v>
      </c>
      <c r="F157" s="96">
        <v>30.19</v>
      </c>
      <c r="G157" s="28">
        <f t="shared" ref="G157:H157" si="150">ROUND(E157,2)</f>
        <v>30.19</v>
      </c>
      <c r="H157" s="28">
        <f t="shared" si="150"/>
        <v>30.19</v>
      </c>
      <c r="I157" s="26">
        <f t="shared" si="149"/>
        <v>30.19</v>
      </c>
      <c r="J157" s="203"/>
    </row>
    <row r="158" spans="1:10">
      <c r="A158" s="5"/>
      <c r="B158" s="26"/>
      <c r="C158" s="26"/>
      <c r="D158" s="203">
        <f>AVERAGE(D156:D157)</f>
        <v>30.125</v>
      </c>
      <c r="E158" s="197"/>
      <c r="F158" s="197"/>
      <c r="G158" s="28"/>
      <c r="H158" s="28"/>
      <c r="I158" s="203">
        <f>AVERAGE(I156:I157)</f>
        <v>30.145000000000003</v>
      </c>
      <c r="J158" s="203">
        <f>I158-D158</f>
        <v>2.0000000000003126E-2</v>
      </c>
    </row>
    <row r="159" spans="1:10">
      <c r="A159" s="212"/>
      <c r="B159" s="211"/>
      <c r="C159" s="211"/>
      <c r="D159" s="221"/>
      <c r="E159" s="197"/>
      <c r="F159" s="197"/>
      <c r="G159" s="211">
        <f>ROUND(E159,2)</f>
        <v>0</v>
      </c>
      <c r="H159" s="211"/>
      <c r="I159" s="221"/>
      <c r="J159" s="203"/>
    </row>
    <row r="160" spans="1:10">
      <c r="A160" s="233" t="s">
        <v>63</v>
      </c>
      <c r="B160" s="26" t="s">
        <v>58</v>
      </c>
      <c r="C160" s="26"/>
      <c r="D160" s="5" t="s">
        <v>37</v>
      </c>
      <c r="E160" s="232" t="s">
        <v>57</v>
      </c>
      <c r="F160" s="197"/>
      <c r="G160" s="198" t="s">
        <v>48</v>
      </c>
      <c r="H160" s="26" t="s">
        <v>3</v>
      </c>
      <c r="I160" s="5" t="s">
        <v>37</v>
      </c>
      <c r="J160" s="203"/>
    </row>
    <row r="161" spans="1:10">
      <c r="A161" s="5" t="s">
        <v>50</v>
      </c>
      <c r="B161" s="28">
        <v>30.01</v>
      </c>
      <c r="C161" s="28">
        <v>30.03</v>
      </c>
      <c r="D161" s="28">
        <f t="shared" ref="D161:D162" si="151">AVERAGE(B161:C161)</f>
        <v>30.020000000000003</v>
      </c>
      <c r="E161" s="96">
        <v>29.96</v>
      </c>
      <c r="F161" s="96">
        <v>29.96</v>
      </c>
      <c r="G161" s="28">
        <f t="shared" ref="G161:H161" si="152">ROUND(E161,2)</f>
        <v>29.96</v>
      </c>
      <c r="H161" s="28">
        <f t="shared" si="152"/>
        <v>29.96</v>
      </c>
      <c r="I161" s="28">
        <f t="shared" ref="I161:I162" si="153">AVERAGE(G161:H161)</f>
        <v>29.96</v>
      </c>
      <c r="J161" s="203"/>
    </row>
    <row r="162" spans="1:10">
      <c r="A162" s="5" t="s">
        <v>51</v>
      </c>
      <c r="B162" s="28">
        <v>29.97</v>
      </c>
      <c r="C162" s="28">
        <v>29.96</v>
      </c>
      <c r="D162" s="28">
        <f t="shared" si="151"/>
        <v>29.965</v>
      </c>
      <c r="E162" s="96">
        <v>29.84</v>
      </c>
      <c r="F162" s="96">
        <v>29.84</v>
      </c>
      <c r="G162" s="28">
        <f t="shared" ref="G162:H162" si="154">ROUND(E162,2)</f>
        <v>29.84</v>
      </c>
      <c r="H162" s="28">
        <f t="shared" si="154"/>
        <v>29.84</v>
      </c>
      <c r="I162" s="28">
        <f t="shared" si="153"/>
        <v>29.84</v>
      </c>
      <c r="J162" s="203"/>
    </row>
    <row r="163" spans="1:10">
      <c r="A163" s="5"/>
      <c r="B163" s="26"/>
      <c r="C163" s="26"/>
      <c r="D163" s="203">
        <f>AVERAGE(D161:D162)</f>
        <v>29.9925</v>
      </c>
      <c r="E163" s="197"/>
      <c r="F163" s="197"/>
      <c r="G163" s="28"/>
      <c r="H163" s="28"/>
      <c r="I163" s="203">
        <f>AVERAGE(I161:I162)</f>
        <v>29.9</v>
      </c>
      <c r="J163" s="203">
        <f>I163-D163</f>
        <v>-9.2500000000001137E-2</v>
      </c>
    </row>
    <row r="164" spans="1:10">
      <c r="A164" s="209"/>
      <c r="B164" s="210"/>
      <c r="C164" s="210"/>
      <c r="D164" s="209"/>
      <c r="E164" s="197"/>
      <c r="F164" s="197"/>
      <c r="G164" s="211">
        <f t="shared" ref="G164:G166" si="155">ROUND(E164,2)</f>
        <v>0</v>
      </c>
      <c r="H164" s="211"/>
      <c r="I164" s="209"/>
      <c r="J164" s="203"/>
    </row>
    <row r="165" spans="1:10">
      <c r="A165" s="5" t="s">
        <v>54</v>
      </c>
      <c r="B165" s="74">
        <v>30.18</v>
      </c>
      <c r="C165" s="74">
        <v>30.15</v>
      </c>
      <c r="D165" s="26">
        <f t="shared" ref="D165:D166" si="156">AVERAGE(B165:C165)</f>
        <v>30.164999999999999</v>
      </c>
      <c r="E165" s="96">
        <v>30.22</v>
      </c>
      <c r="F165" s="96">
        <v>30.22</v>
      </c>
      <c r="G165" s="28">
        <f t="shared" si="155"/>
        <v>30.22</v>
      </c>
      <c r="H165" s="28">
        <f t="shared" ref="H165:H166" si="157">ROUND(F165,2)</f>
        <v>30.22</v>
      </c>
      <c r="I165" s="26">
        <f t="shared" ref="I165:I166" si="158">AVERAGE(G165:H165)</f>
        <v>30.22</v>
      </c>
      <c r="J165" s="203"/>
    </row>
    <row r="166" spans="1:10">
      <c r="A166" s="5" t="s">
        <v>55</v>
      </c>
      <c r="B166" s="74">
        <v>30.15</v>
      </c>
      <c r="C166" s="74">
        <v>30.11</v>
      </c>
      <c r="D166" s="26">
        <f t="shared" si="156"/>
        <v>30.13</v>
      </c>
      <c r="E166" s="96">
        <v>30.13</v>
      </c>
      <c r="F166" s="96">
        <v>30.13</v>
      </c>
      <c r="G166" s="28">
        <f t="shared" si="155"/>
        <v>30.13</v>
      </c>
      <c r="H166" s="28">
        <f t="shared" si="157"/>
        <v>30.13</v>
      </c>
      <c r="I166" s="26">
        <f t="shared" si="158"/>
        <v>30.13</v>
      </c>
      <c r="J166" s="203"/>
    </row>
    <row r="167" spans="1:10">
      <c r="A167" s="5"/>
      <c r="B167" s="26"/>
      <c r="C167" s="26"/>
      <c r="D167" s="203">
        <f>AVERAGE(D165:D166)</f>
        <v>30.147500000000001</v>
      </c>
      <c r="E167" s="197"/>
      <c r="F167" s="197"/>
      <c r="G167" s="28"/>
      <c r="H167" s="28"/>
      <c r="I167" s="203">
        <f>AVERAGE(I165:I166)</f>
        <v>30.174999999999997</v>
      </c>
      <c r="J167" s="203">
        <f>I167-D167</f>
        <v>2.7499999999996305E-2</v>
      </c>
    </row>
    <row r="168" spans="1:10">
      <c r="A168" s="212"/>
      <c r="B168" s="211"/>
      <c r="C168" s="211"/>
      <c r="D168" s="221"/>
      <c r="E168" s="197"/>
      <c r="F168" s="197"/>
      <c r="G168" s="211">
        <f>ROUND(E168,2)</f>
        <v>0</v>
      </c>
      <c r="H168" s="211"/>
      <c r="I168" s="221"/>
      <c r="J168" s="203"/>
    </row>
    <row r="169" spans="1:10">
      <c r="A169" s="233" t="s">
        <v>63</v>
      </c>
      <c r="B169" s="26" t="s">
        <v>59</v>
      </c>
      <c r="C169" s="26"/>
      <c r="D169" s="5" t="s">
        <v>37</v>
      </c>
      <c r="E169" s="232" t="s">
        <v>57</v>
      </c>
      <c r="F169" s="197"/>
      <c r="G169" s="198" t="s">
        <v>48</v>
      </c>
      <c r="H169" s="26" t="s">
        <v>3</v>
      </c>
      <c r="I169" s="5" t="s">
        <v>37</v>
      </c>
      <c r="J169" s="203"/>
    </row>
    <row r="170" spans="1:10">
      <c r="A170" s="5" t="s">
        <v>50</v>
      </c>
      <c r="B170" s="28">
        <v>30</v>
      </c>
      <c r="C170" s="28">
        <v>30.02</v>
      </c>
      <c r="D170" s="28">
        <f t="shared" ref="D170:D171" si="159">AVERAGE(B170:C170)</f>
        <v>30.009999999999998</v>
      </c>
      <c r="E170" s="96">
        <v>29.92</v>
      </c>
      <c r="F170" s="96">
        <v>29.67</v>
      </c>
      <c r="G170" s="28">
        <f t="shared" ref="G170:H170" si="160">ROUND(E170,2)</f>
        <v>29.92</v>
      </c>
      <c r="H170" s="28">
        <f t="shared" si="160"/>
        <v>29.67</v>
      </c>
      <c r="I170" s="28">
        <f t="shared" ref="I170:I171" si="161">AVERAGE(G170:H170)</f>
        <v>29.795000000000002</v>
      </c>
      <c r="J170" s="203"/>
    </row>
    <row r="171" spans="1:10">
      <c r="A171" s="5" t="s">
        <v>51</v>
      </c>
      <c r="B171" s="28">
        <v>29.97</v>
      </c>
      <c r="C171" s="28">
        <v>29.98</v>
      </c>
      <c r="D171" s="28">
        <f t="shared" si="159"/>
        <v>29.975000000000001</v>
      </c>
      <c r="E171" s="96">
        <v>29.75</v>
      </c>
      <c r="F171" s="96">
        <v>29.85</v>
      </c>
      <c r="G171" s="28">
        <f t="shared" ref="G171:H171" si="162">ROUND(E171,2)</f>
        <v>29.75</v>
      </c>
      <c r="H171" s="28">
        <f t="shared" si="162"/>
        <v>29.85</v>
      </c>
      <c r="I171" s="28">
        <f t="shared" si="161"/>
        <v>29.8</v>
      </c>
      <c r="J171" s="203"/>
    </row>
    <row r="172" spans="1:10">
      <c r="A172" s="5"/>
      <c r="B172" s="26"/>
      <c r="C172" s="26"/>
      <c r="D172" s="203">
        <f>AVERAGE(D170:D171)</f>
        <v>29.9925</v>
      </c>
      <c r="E172" s="197"/>
      <c r="F172" s="197"/>
      <c r="G172" s="28"/>
      <c r="H172" s="28"/>
      <c r="I172" s="203">
        <f>AVERAGE(I170:I171)</f>
        <v>29.797499999999999</v>
      </c>
      <c r="J172" s="203">
        <f>I172-D172</f>
        <v>-0.19500000000000028</v>
      </c>
    </row>
    <row r="173" spans="1:10">
      <c r="A173" s="209"/>
      <c r="B173" s="210"/>
      <c r="C173" s="210"/>
      <c r="D173" s="209"/>
      <c r="E173" s="197"/>
      <c r="F173" s="197"/>
      <c r="G173" s="211">
        <f t="shared" ref="G173:G175" si="163">ROUND(E173,2)</f>
        <v>0</v>
      </c>
      <c r="H173" s="211"/>
      <c r="I173" s="209"/>
      <c r="J173" s="203"/>
    </row>
    <row r="174" spans="1:10">
      <c r="A174" s="5" t="s">
        <v>54</v>
      </c>
      <c r="B174" s="74">
        <v>30.19</v>
      </c>
      <c r="C174" s="74">
        <v>30.15</v>
      </c>
      <c r="D174" s="26">
        <f t="shared" ref="D174:D175" si="164">AVERAGE(B174:C174)</f>
        <v>30.17</v>
      </c>
      <c r="E174" s="96">
        <v>30.2</v>
      </c>
      <c r="F174" s="96">
        <v>30.2</v>
      </c>
      <c r="G174" s="28">
        <f t="shared" si="163"/>
        <v>30.2</v>
      </c>
      <c r="H174" s="28">
        <f t="shared" ref="H174:H175" si="165">ROUND(F174,2)</f>
        <v>30.2</v>
      </c>
      <c r="I174" s="26">
        <f t="shared" ref="I174:I175" si="166">AVERAGE(G174:H174)</f>
        <v>30.2</v>
      </c>
      <c r="J174" s="203"/>
    </row>
    <row r="175" spans="1:10">
      <c r="A175" s="5" t="s">
        <v>55</v>
      </c>
      <c r="B175" s="74">
        <v>30.12</v>
      </c>
      <c r="C175" s="74">
        <v>30.13</v>
      </c>
      <c r="D175" s="26">
        <f t="shared" si="164"/>
        <v>30.125</v>
      </c>
      <c r="E175" s="96">
        <v>30.12</v>
      </c>
      <c r="F175" s="96">
        <v>30.12</v>
      </c>
      <c r="G175" s="28">
        <f t="shared" si="163"/>
        <v>30.12</v>
      </c>
      <c r="H175" s="28">
        <f t="shared" si="165"/>
        <v>30.12</v>
      </c>
      <c r="I175" s="26">
        <f t="shared" si="166"/>
        <v>30.12</v>
      </c>
      <c r="J175" s="203"/>
    </row>
    <row r="176" spans="1:10">
      <c r="A176" s="5"/>
      <c r="B176" s="26"/>
      <c r="C176" s="26"/>
      <c r="D176" s="203">
        <f>AVERAGE(D174:D175)</f>
        <v>30.147500000000001</v>
      </c>
      <c r="E176" s="197"/>
      <c r="F176" s="197"/>
      <c r="G176" s="28"/>
      <c r="H176" s="28"/>
      <c r="I176" s="203">
        <f>AVERAGE(I174:I175)</f>
        <v>30.16</v>
      </c>
      <c r="J176" s="203">
        <f>I176-D176</f>
        <v>1.2499999999999289E-2</v>
      </c>
    </row>
    <row r="177" spans="1:10">
      <c r="A177" s="212"/>
      <c r="B177" s="211"/>
      <c r="C177" s="211"/>
      <c r="D177" s="221"/>
      <c r="E177" s="197"/>
      <c r="F177" s="197"/>
      <c r="G177" s="211">
        <f>ROUND(E177,2)</f>
        <v>0</v>
      </c>
      <c r="H177" s="211"/>
      <c r="I177" s="221"/>
      <c r="J177" s="203"/>
    </row>
    <row r="178" spans="1:10">
      <c r="A178" s="231" t="s">
        <v>63</v>
      </c>
      <c r="B178" s="26" t="s">
        <v>60</v>
      </c>
      <c r="C178" s="26"/>
      <c r="D178" s="5" t="s">
        <v>37</v>
      </c>
      <c r="E178" s="232" t="s">
        <v>57</v>
      </c>
      <c r="F178" s="197"/>
      <c r="G178" s="198" t="s">
        <v>48</v>
      </c>
      <c r="H178" s="26" t="s">
        <v>3</v>
      </c>
      <c r="I178" s="5" t="s">
        <v>37</v>
      </c>
      <c r="J178" s="203"/>
    </row>
    <row r="179" spans="1:10">
      <c r="A179" s="5" t="s">
        <v>50</v>
      </c>
      <c r="B179" s="28">
        <v>30</v>
      </c>
      <c r="C179" s="28">
        <v>30</v>
      </c>
      <c r="D179" s="28">
        <f t="shared" ref="D179:D180" si="167">AVERAGE(B179:C179)</f>
        <v>30</v>
      </c>
      <c r="E179" s="96">
        <v>29.92</v>
      </c>
      <c r="F179" s="96">
        <v>29.92</v>
      </c>
      <c r="G179" s="28">
        <f t="shared" ref="G179:H179" si="168">ROUND(E179,2)</f>
        <v>29.92</v>
      </c>
      <c r="H179" s="28">
        <f t="shared" si="168"/>
        <v>29.92</v>
      </c>
      <c r="I179" s="28">
        <f t="shared" ref="I179:I180" si="169">AVERAGE(G179:H179)</f>
        <v>29.92</v>
      </c>
      <c r="J179" s="203"/>
    </row>
    <row r="180" spans="1:10">
      <c r="A180" s="5" t="s">
        <v>51</v>
      </c>
      <c r="B180" s="28">
        <v>29.97</v>
      </c>
      <c r="C180" s="28">
        <v>29.96</v>
      </c>
      <c r="D180" s="28">
        <f t="shared" si="167"/>
        <v>29.965</v>
      </c>
      <c r="E180" s="96">
        <v>29.9</v>
      </c>
      <c r="F180" s="96">
        <v>29.9</v>
      </c>
      <c r="G180" s="28">
        <f t="shared" ref="G180:H180" si="170">ROUND(E180,2)</f>
        <v>29.9</v>
      </c>
      <c r="H180" s="28">
        <f t="shared" si="170"/>
        <v>29.9</v>
      </c>
      <c r="I180" s="28">
        <f t="shared" si="169"/>
        <v>29.9</v>
      </c>
      <c r="J180" s="203"/>
    </row>
    <row r="181" spans="1:10">
      <c r="A181" s="5"/>
      <c r="B181" s="26"/>
      <c r="C181" s="26"/>
      <c r="D181" s="203">
        <f>AVERAGE(D179:D180)</f>
        <v>29.982500000000002</v>
      </c>
      <c r="E181" s="197"/>
      <c r="F181" s="197"/>
      <c r="G181" s="28"/>
      <c r="H181" s="28"/>
      <c r="I181" s="203">
        <f>AVERAGE(I179:I180)</f>
        <v>29.91</v>
      </c>
      <c r="J181" s="203">
        <f>I181-D181</f>
        <v>-7.2500000000001563E-2</v>
      </c>
    </row>
    <row r="182" spans="1:10">
      <c r="A182" s="209"/>
      <c r="B182" s="210"/>
      <c r="C182" s="210"/>
      <c r="D182" s="209"/>
      <c r="E182" s="197"/>
      <c r="F182" s="197"/>
      <c r="G182" s="211">
        <f t="shared" ref="G182:G184" si="171">ROUND(E182,2)</f>
        <v>0</v>
      </c>
      <c r="H182" s="211"/>
      <c r="I182" s="209"/>
      <c r="J182" s="203"/>
    </row>
    <row r="183" spans="1:10">
      <c r="A183" s="5" t="s">
        <v>54</v>
      </c>
      <c r="B183" s="74">
        <v>30.18</v>
      </c>
      <c r="C183" s="74">
        <v>30.13</v>
      </c>
      <c r="D183" s="26">
        <f t="shared" ref="D183:D184" si="172">AVERAGE(B183:C183)</f>
        <v>30.155000000000001</v>
      </c>
      <c r="E183" s="96">
        <v>30.18</v>
      </c>
      <c r="F183" s="96">
        <v>30.18</v>
      </c>
      <c r="G183" s="28">
        <f t="shared" si="171"/>
        <v>30.18</v>
      </c>
      <c r="H183" s="28">
        <f t="shared" ref="H183:H184" si="173">ROUND(F183,2)</f>
        <v>30.18</v>
      </c>
      <c r="I183" s="26">
        <f t="shared" ref="I183:I184" si="174">AVERAGE(G183:H183)</f>
        <v>30.18</v>
      </c>
      <c r="J183" s="203"/>
    </row>
    <row r="184" spans="1:10">
      <c r="A184" s="5" t="s">
        <v>55</v>
      </c>
      <c r="B184" s="74">
        <v>30.13</v>
      </c>
      <c r="C184" s="74">
        <v>30.1</v>
      </c>
      <c r="D184" s="26">
        <f t="shared" si="172"/>
        <v>30.115000000000002</v>
      </c>
      <c r="E184" s="96">
        <v>30.11</v>
      </c>
      <c r="F184" s="96">
        <v>30.11</v>
      </c>
      <c r="G184" s="28">
        <f t="shared" si="171"/>
        <v>30.11</v>
      </c>
      <c r="H184" s="28">
        <f t="shared" si="173"/>
        <v>30.11</v>
      </c>
      <c r="I184" s="26">
        <f t="shared" si="174"/>
        <v>30.11</v>
      </c>
      <c r="J184" s="203"/>
    </row>
    <row r="185" spans="1:10">
      <c r="A185" s="5"/>
      <c r="B185" s="26"/>
      <c r="C185" s="26"/>
      <c r="D185" s="203">
        <f>AVERAGE(D183:D184)</f>
        <v>30.135000000000002</v>
      </c>
      <c r="E185" s="197"/>
      <c r="F185" s="197"/>
      <c r="G185" s="28"/>
      <c r="H185" s="28"/>
      <c r="I185" s="203">
        <f>AVERAGE(I183:I184)</f>
        <v>30.145</v>
      </c>
      <c r="J185" s="203">
        <f>I185-D185</f>
        <v>9.9999999999980105E-3</v>
      </c>
    </row>
    <row r="186" spans="1:10">
      <c r="B186" s="223"/>
      <c r="C186" s="223"/>
      <c r="E186" s="197"/>
      <c r="F186" s="197"/>
      <c r="J186" s="198"/>
    </row>
    <row r="187" spans="1:10">
      <c r="B187" s="223"/>
      <c r="C187" s="223"/>
      <c r="E187" s="197"/>
      <c r="F187" s="197"/>
      <c r="J187" s="198"/>
    </row>
    <row r="188" spans="1:10">
      <c r="A188" s="234" t="s">
        <v>64</v>
      </c>
      <c r="B188" s="26" t="s">
        <v>46</v>
      </c>
      <c r="C188" s="26"/>
      <c r="D188" s="5" t="s">
        <v>37</v>
      </c>
      <c r="E188" s="235" t="s">
        <v>57</v>
      </c>
      <c r="F188" s="197"/>
      <c r="G188" s="198" t="s">
        <v>48</v>
      </c>
      <c r="H188" s="26" t="s">
        <v>3</v>
      </c>
      <c r="I188" s="5" t="s">
        <v>37</v>
      </c>
      <c r="J188" s="203"/>
    </row>
    <row r="189" spans="1:10">
      <c r="A189" s="5" t="s">
        <v>50</v>
      </c>
      <c r="B189" s="28">
        <v>30</v>
      </c>
      <c r="C189" s="28">
        <v>30</v>
      </c>
      <c r="D189" s="28">
        <f t="shared" ref="D189:D190" si="175">AVERAGE(B189:C189)</f>
        <v>30</v>
      </c>
      <c r="E189" s="96">
        <v>29.83</v>
      </c>
      <c r="F189" s="96">
        <v>29.84</v>
      </c>
      <c r="G189" s="28">
        <f t="shared" ref="G189:H189" si="176">ROUND(E189,2)</f>
        <v>29.83</v>
      </c>
      <c r="H189" s="28">
        <f t="shared" si="176"/>
        <v>29.84</v>
      </c>
      <c r="I189" s="28">
        <f t="shared" ref="I189:I190" si="177">AVERAGE(G189:H189)</f>
        <v>29.835000000000001</v>
      </c>
      <c r="J189" s="203"/>
    </row>
    <row r="190" spans="1:10">
      <c r="A190" s="5" t="s">
        <v>51</v>
      </c>
      <c r="B190" s="28">
        <v>29.95</v>
      </c>
      <c r="C190" s="28">
        <v>29.95</v>
      </c>
      <c r="D190" s="28">
        <f t="shared" si="175"/>
        <v>29.95</v>
      </c>
      <c r="E190" s="96">
        <v>29.87</v>
      </c>
      <c r="F190" s="96">
        <v>29.76</v>
      </c>
      <c r="G190" s="28">
        <f t="shared" ref="G190:H190" si="178">ROUND(E190,2)</f>
        <v>29.87</v>
      </c>
      <c r="H190" s="28">
        <f t="shared" si="178"/>
        <v>29.76</v>
      </c>
      <c r="I190" s="28">
        <f t="shared" si="177"/>
        <v>29.815000000000001</v>
      </c>
      <c r="J190" s="203"/>
    </row>
    <row r="191" spans="1:10">
      <c r="A191" s="5"/>
      <c r="B191" s="26"/>
      <c r="C191" s="26"/>
      <c r="D191" s="203">
        <f>AVERAGE(D189:D190)</f>
        <v>29.975000000000001</v>
      </c>
      <c r="E191" s="197"/>
      <c r="F191" s="197"/>
      <c r="G191" s="28"/>
      <c r="H191" s="28"/>
      <c r="I191" s="203">
        <f>AVERAGE(I189:I190)</f>
        <v>29.825000000000003</v>
      </c>
      <c r="J191" s="203">
        <f>I191-D191</f>
        <v>-0.14999999999999858</v>
      </c>
    </row>
    <row r="192" spans="1:10">
      <c r="A192" s="209"/>
      <c r="B192" s="210"/>
      <c r="C192" s="210"/>
      <c r="D192" s="209"/>
      <c r="E192" s="197"/>
      <c r="F192" s="197"/>
      <c r="G192" s="28"/>
      <c r="H192" s="28"/>
      <c r="I192" s="209"/>
      <c r="J192" s="203"/>
    </row>
    <row r="193" spans="1:10">
      <c r="A193" s="5" t="s">
        <v>54</v>
      </c>
      <c r="B193" s="74">
        <v>30.36</v>
      </c>
      <c r="C193" s="74">
        <v>30.28</v>
      </c>
      <c r="D193" s="26">
        <f t="shared" ref="D193:D194" si="179">AVERAGE(B193:C193)</f>
        <v>30.32</v>
      </c>
      <c r="E193" s="96">
        <v>30.31</v>
      </c>
      <c r="F193" s="96">
        <v>30.31</v>
      </c>
      <c r="G193" s="28">
        <f t="shared" ref="G193:H193" si="180">ROUND(E193,2)</f>
        <v>30.31</v>
      </c>
      <c r="H193" s="28">
        <f t="shared" si="180"/>
        <v>30.31</v>
      </c>
      <c r="I193" s="26">
        <f t="shared" ref="I193:I194" si="181">AVERAGE(G193:H193)</f>
        <v>30.31</v>
      </c>
      <c r="J193" s="203"/>
    </row>
    <row r="194" spans="1:10">
      <c r="A194" s="5" t="s">
        <v>55</v>
      </c>
      <c r="B194" s="74">
        <v>30.14</v>
      </c>
      <c r="C194" s="74">
        <v>30.23</v>
      </c>
      <c r="D194" s="26">
        <f t="shared" si="179"/>
        <v>30.185000000000002</v>
      </c>
      <c r="E194" s="96">
        <v>30.18</v>
      </c>
      <c r="F194" s="96">
        <v>30.18</v>
      </c>
      <c r="G194" s="28">
        <f t="shared" ref="G194:H194" si="182">ROUND(E194,2)</f>
        <v>30.18</v>
      </c>
      <c r="H194" s="28">
        <f t="shared" si="182"/>
        <v>30.18</v>
      </c>
      <c r="I194" s="26">
        <f t="shared" si="181"/>
        <v>30.18</v>
      </c>
      <c r="J194" s="203"/>
    </row>
    <row r="195" spans="1:10">
      <c r="A195" s="5"/>
      <c r="B195" s="26"/>
      <c r="C195" s="26"/>
      <c r="D195" s="203">
        <f>AVERAGE(D193:D194)</f>
        <v>30.252500000000001</v>
      </c>
      <c r="E195" s="197"/>
      <c r="F195" s="197"/>
      <c r="G195" s="28"/>
      <c r="H195" s="28"/>
      <c r="I195" s="203">
        <f>AVERAGE(I193:I194)</f>
        <v>30.244999999999997</v>
      </c>
      <c r="J195" s="203">
        <f>I195-D195</f>
        <v>-7.5000000000038369E-3</v>
      </c>
    </row>
    <row r="196" spans="1:10">
      <c r="A196" s="212"/>
      <c r="B196" s="211"/>
      <c r="C196" s="211"/>
      <c r="D196" s="221"/>
      <c r="E196" s="197"/>
      <c r="F196" s="197"/>
      <c r="G196" s="211">
        <f>ROUND(E196,2)</f>
        <v>0</v>
      </c>
      <c r="H196" s="211"/>
      <c r="I196" s="221"/>
      <c r="J196" s="203"/>
    </row>
    <row r="197" spans="1:10">
      <c r="B197" s="223"/>
      <c r="C197" s="223"/>
      <c r="E197" s="197"/>
      <c r="F197" s="197"/>
      <c r="J197" s="203"/>
    </row>
    <row r="198" spans="1:10">
      <c r="A198" s="234" t="s">
        <v>64</v>
      </c>
      <c r="B198" s="26" t="s">
        <v>56</v>
      </c>
      <c r="C198" s="26"/>
      <c r="D198" s="5" t="s">
        <v>37</v>
      </c>
      <c r="E198" s="235" t="s">
        <v>57</v>
      </c>
      <c r="F198" s="197"/>
      <c r="G198" s="198" t="s">
        <v>48</v>
      </c>
      <c r="H198" s="26" t="s">
        <v>3</v>
      </c>
      <c r="I198" s="5" t="s">
        <v>37</v>
      </c>
      <c r="J198" s="203"/>
    </row>
    <row r="199" spans="1:10">
      <c r="A199" s="5" t="s">
        <v>50</v>
      </c>
      <c r="B199" s="28">
        <v>29.95</v>
      </c>
      <c r="C199" s="28">
        <v>29.97</v>
      </c>
      <c r="D199" s="28">
        <f t="shared" ref="D199:D200" si="183">AVERAGE(B199:C199)</f>
        <v>29.96</v>
      </c>
      <c r="E199" s="123">
        <v>29.930029999999999</v>
      </c>
      <c r="F199" s="95">
        <v>29.930140000000002</v>
      </c>
      <c r="G199" s="28">
        <f t="shared" ref="G199:H199" si="184">ROUND(E199,2)</f>
        <v>29.93</v>
      </c>
      <c r="H199" s="28">
        <f t="shared" si="184"/>
        <v>29.93</v>
      </c>
      <c r="I199" s="28">
        <f t="shared" ref="I199:I200" si="185">AVERAGE(G199:H199)</f>
        <v>29.93</v>
      </c>
      <c r="J199" s="203"/>
    </row>
    <row r="200" spans="1:10">
      <c r="A200" s="5" t="s">
        <v>51</v>
      </c>
      <c r="B200" s="28">
        <v>29.96</v>
      </c>
      <c r="C200" s="28">
        <v>29.87</v>
      </c>
      <c r="D200" s="28">
        <f t="shared" si="183"/>
        <v>29.914999999999999</v>
      </c>
      <c r="E200" s="95">
        <v>29.83831</v>
      </c>
      <c r="F200" s="95">
        <v>29.853480000000001</v>
      </c>
      <c r="G200" s="28">
        <f t="shared" ref="G200:H200" si="186">ROUND(E200,2)</f>
        <v>29.84</v>
      </c>
      <c r="H200" s="28">
        <f t="shared" si="186"/>
        <v>29.85</v>
      </c>
      <c r="I200" s="28">
        <f t="shared" si="185"/>
        <v>29.844999999999999</v>
      </c>
      <c r="J200" s="203"/>
    </row>
    <row r="201" spans="1:10">
      <c r="A201" s="5"/>
      <c r="B201" s="26"/>
      <c r="C201" s="26"/>
      <c r="D201" s="203">
        <f>AVERAGE(D199:D200)</f>
        <v>29.9375</v>
      </c>
      <c r="E201" s="197"/>
      <c r="F201" s="197"/>
      <c r="G201" s="28"/>
      <c r="H201" s="28"/>
      <c r="I201" s="203">
        <f>AVERAGE(I199:I200)</f>
        <v>29.887499999999999</v>
      </c>
      <c r="J201" s="203">
        <f>I201-D201</f>
        <v>-5.0000000000000711E-2</v>
      </c>
    </row>
    <row r="202" spans="1:10">
      <c r="A202" s="209"/>
      <c r="B202" s="210"/>
      <c r="C202" s="210"/>
      <c r="D202" s="209"/>
      <c r="E202" s="197"/>
      <c r="F202" s="197"/>
      <c r="G202" s="28"/>
      <c r="H202" s="28"/>
      <c r="I202" s="209"/>
      <c r="J202" s="203"/>
    </row>
    <row r="203" spans="1:10">
      <c r="A203" s="5" t="s">
        <v>54</v>
      </c>
      <c r="B203" s="74">
        <v>30.34</v>
      </c>
      <c r="C203" s="74">
        <v>30.26</v>
      </c>
      <c r="D203" s="26">
        <f t="shared" ref="D203:D204" si="187">AVERAGE(B203:C203)</f>
        <v>30.3</v>
      </c>
      <c r="E203" s="123">
        <v>30.282499999999999</v>
      </c>
      <c r="F203" s="95">
        <f t="shared" ref="F203:F204" si="188">E203</f>
        <v>30.282499999999999</v>
      </c>
      <c r="G203" s="28">
        <f t="shared" ref="G203:H203" si="189">ROUND(E203,2)</f>
        <v>30.28</v>
      </c>
      <c r="H203" s="28">
        <f t="shared" si="189"/>
        <v>30.28</v>
      </c>
      <c r="I203" s="26">
        <f t="shared" ref="I203:I204" si="190">AVERAGE(G203:H203)</f>
        <v>30.28</v>
      </c>
      <c r="J203" s="203"/>
    </row>
    <row r="204" spans="1:10">
      <c r="A204" s="5" t="s">
        <v>55</v>
      </c>
      <c r="B204" s="74">
        <v>30.15</v>
      </c>
      <c r="C204" s="74">
        <v>30.21</v>
      </c>
      <c r="D204" s="26">
        <f t="shared" si="187"/>
        <v>30.18</v>
      </c>
      <c r="E204" s="95">
        <v>30.165299999999998</v>
      </c>
      <c r="F204" s="95">
        <f t="shared" si="188"/>
        <v>30.165299999999998</v>
      </c>
      <c r="G204" s="28">
        <f t="shared" ref="G204:H204" si="191">ROUND(E204,2)</f>
        <v>30.17</v>
      </c>
      <c r="H204" s="28">
        <f t="shared" si="191"/>
        <v>30.17</v>
      </c>
      <c r="I204" s="26">
        <f t="shared" si="190"/>
        <v>30.17</v>
      </c>
      <c r="J204" s="203"/>
    </row>
    <row r="205" spans="1:10">
      <c r="A205" s="5"/>
      <c r="B205" s="26"/>
      <c r="C205" s="26"/>
      <c r="D205" s="203">
        <f>AVERAGE(D203:D204)</f>
        <v>30.240000000000002</v>
      </c>
      <c r="E205" s="197"/>
      <c r="F205" s="197"/>
      <c r="G205" s="28"/>
      <c r="H205" s="28"/>
      <c r="I205" s="203">
        <f>AVERAGE(I203:I204)</f>
        <v>30.225000000000001</v>
      </c>
      <c r="J205" s="203">
        <f>I205-D205</f>
        <v>-1.5000000000000568E-2</v>
      </c>
    </row>
    <row r="206" spans="1:10">
      <c r="A206" s="212"/>
      <c r="B206" s="211"/>
      <c r="C206" s="211"/>
      <c r="D206" s="221"/>
      <c r="E206" s="197"/>
      <c r="F206" s="197"/>
      <c r="G206" s="211">
        <f>ROUND(E206,2)</f>
        <v>0</v>
      </c>
      <c r="H206" s="211"/>
      <c r="I206" s="221"/>
      <c r="J206" s="203"/>
    </row>
    <row r="207" spans="1:10">
      <c r="A207" s="234" t="s">
        <v>64</v>
      </c>
      <c r="B207" s="26" t="s">
        <v>58</v>
      </c>
      <c r="C207" s="26"/>
      <c r="D207" s="5" t="s">
        <v>37</v>
      </c>
      <c r="E207" s="235" t="s">
        <v>57</v>
      </c>
      <c r="F207" s="197"/>
      <c r="G207" s="198" t="s">
        <v>48</v>
      </c>
      <c r="H207" s="26" t="s">
        <v>3</v>
      </c>
      <c r="I207" s="5" t="s">
        <v>37</v>
      </c>
      <c r="J207" s="203"/>
    </row>
    <row r="208" spans="1:10">
      <c r="A208" s="5" t="s">
        <v>50</v>
      </c>
      <c r="B208" s="28">
        <v>29.97</v>
      </c>
      <c r="C208" s="28">
        <v>29.96</v>
      </c>
      <c r="D208" s="28">
        <f t="shared" ref="D208:D209" si="192">AVERAGE(B208:C208)</f>
        <v>29.965</v>
      </c>
      <c r="E208" s="123">
        <v>29.86074</v>
      </c>
      <c r="F208" s="95">
        <v>29.85614</v>
      </c>
      <c r="G208" s="28">
        <f t="shared" ref="G208:H208" si="193">ROUND(E208,2)</f>
        <v>29.86</v>
      </c>
      <c r="H208" s="28">
        <f t="shared" si="193"/>
        <v>29.86</v>
      </c>
      <c r="I208" s="28">
        <f t="shared" ref="I208:I209" si="194">AVERAGE(G208:H208)</f>
        <v>29.86</v>
      </c>
      <c r="J208" s="203"/>
    </row>
    <row r="209" spans="1:10">
      <c r="A209" s="5" t="s">
        <v>51</v>
      </c>
      <c r="B209" s="28">
        <v>29.92</v>
      </c>
      <c r="C209" s="28">
        <v>29.92</v>
      </c>
      <c r="D209" s="28">
        <f t="shared" si="192"/>
        <v>29.92</v>
      </c>
      <c r="E209" s="95">
        <v>29.899080000000001</v>
      </c>
      <c r="F209" s="95">
        <v>29.897169999999999</v>
      </c>
      <c r="G209" s="28">
        <f t="shared" ref="G209:H209" si="195">ROUND(E209,2)</f>
        <v>29.9</v>
      </c>
      <c r="H209" s="28">
        <f t="shared" si="195"/>
        <v>29.9</v>
      </c>
      <c r="I209" s="28">
        <f t="shared" si="194"/>
        <v>29.9</v>
      </c>
      <c r="J209" s="203"/>
    </row>
    <row r="210" spans="1:10">
      <c r="A210" s="5"/>
      <c r="B210" s="26"/>
      <c r="C210" s="26"/>
      <c r="D210" s="203">
        <f>AVERAGE(D208:D209)</f>
        <v>29.942500000000003</v>
      </c>
      <c r="E210" s="197"/>
      <c r="F210" s="197"/>
      <c r="G210" s="28"/>
      <c r="H210" s="28"/>
      <c r="I210" s="203">
        <f>AVERAGE(I208:I209)</f>
        <v>29.88</v>
      </c>
      <c r="J210" s="203">
        <f>I210-D210</f>
        <v>-6.2500000000003553E-2</v>
      </c>
    </row>
    <row r="211" spans="1:10">
      <c r="A211" s="209"/>
      <c r="B211" s="210"/>
      <c r="C211" s="210"/>
      <c r="D211" s="209"/>
      <c r="E211" s="197"/>
      <c r="F211" s="197"/>
      <c r="G211" s="211">
        <f t="shared" ref="G211:G213" si="196">ROUND(E211,2)</f>
        <v>0</v>
      </c>
      <c r="H211" s="211"/>
      <c r="I211" s="209"/>
      <c r="J211" s="203"/>
    </row>
    <row r="212" spans="1:10">
      <c r="A212" s="5" t="s">
        <v>54</v>
      </c>
      <c r="B212" s="74">
        <v>30.33</v>
      </c>
      <c r="C212" s="74">
        <v>30.27</v>
      </c>
      <c r="D212" s="26">
        <f t="shared" ref="D212:D213" si="197">AVERAGE(B212:C212)</f>
        <v>30.299999999999997</v>
      </c>
      <c r="E212" s="123">
        <v>30.227900000000002</v>
      </c>
      <c r="F212" s="95">
        <f t="shared" ref="F212:F213" si="198">E212</f>
        <v>30.227900000000002</v>
      </c>
      <c r="G212" s="28">
        <f t="shared" si="196"/>
        <v>30.23</v>
      </c>
      <c r="H212" s="28">
        <f t="shared" ref="H212:H213" si="199">ROUND(F212,2)</f>
        <v>30.23</v>
      </c>
      <c r="I212" s="26">
        <f t="shared" ref="I212:I213" si="200">AVERAGE(G212:H212)</f>
        <v>30.23</v>
      </c>
      <c r="J212" s="203"/>
    </row>
    <row r="213" spans="1:10">
      <c r="A213" s="5" t="s">
        <v>55</v>
      </c>
      <c r="B213" s="74">
        <v>30.15</v>
      </c>
      <c r="C213" s="74">
        <v>30.19</v>
      </c>
      <c r="D213" s="26">
        <f t="shared" si="197"/>
        <v>30.17</v>
      </c>
      <c r="E213" s="95">
        <v>30.358699999999999</v>
      </c>
      <c r="F213" s="95">
        <f t="shared" si="198"/>
        <v>30.358699999999999</v>
      </c>
      <c r="G213" s="28">
        <f t="shared" si="196"/>
        <v>30.36</v>
      </c>
      <c r="H213" s="28">
        <f t="shared" si="199"/>
        <v>30.36</v>
      </c>
      <c r="I213" s="26">
        <f t="shared" si="200"/>
        <v>30.36</v>
      </c>
      <c r="J213" s="203"/>
    </row>
    <row r="214" spans="1:10">
      <c r="A214" s="5"/>
      <c r="B214" s="26"/>
      <c r="C214" s="26"/>
      <c r="D214" s="203">
        <f>AVERAGE(D212:D213)</f>
        <v>30.234999999999999</v>
      </c>
      <c r="E214" s="197"/>
      <c r="F214" s="197"/>
      <c r="G214" s="28"/>
      <c r="H214" s="28"/>
      <c r="I214" s="203">
        <f>AVERAGE(I212:I213)</f>
        <v>30.295000000000002</v>
      </c>
      <c r="J214" s="203">
        <f>I214-D214</f>
        <v>6.0000000000002274E-2</v>
      </c>
    </row>
    <row r="215" spans="1:10">
      <c r="A215" s="212"/>
      <c r="B215" s="211"/>
      <c r="C215" s="211"/>
      <c r="D215" s="221"/>
      <c r="E215" s="197"/>
      <c r="F215" s="197"/>
      <c r="G215" s="211">
        <f>ROUND(E215,2)</f>
        <v>0</v>
      </c>
      <c r="H215" s="211"/>
      <c r="I215" s="221"/>
      <c r="J215" s="203"/>
    </row>
    <row r="216" spans="1:10">
      <c r="A216" s="234" t="s">
        <v>64</v>
      </c>
      <c r="B216" s="26" t="s">
        <v>59</v>
      </c>
      <c r="C216" s="26"/>
      <c r="D216" s="5" t="s">
        <v>37</v>
      </c>
      <c r="E216" s="235" t="s">
        <v>57</v>
      </c>
      <c r="F216" s="197"/>
      <c r="G216" s="198" t="s">
        <v>48</v>
      </c>
      <c r="H216" s="26" t="s">
        <v>3</v>
      </c>
      <c r="I216" s="5" t="s">
        <v>37</v>
      </c>
      <c r="J216" s="203"/>
    </row>
    <row r="217" spans="1:10">
      <c r="A217" s="5" t="s">
        <v>50</v>
      </c>
      <c r="B217" s="28">
        <v>29.99</v>
      </c>
      <c r="C217" s="28">
        <v>29.98</v>
      </c>
      <c r="D217" s="28">
        <f t="shared" ref="D217:D218" si="201">AVERAGE(B217:C217)</f>
        <v>29.984999999999999</v>
      </c>
      <c r="E217" s="123">
        <v>29.89452</v>
      </c>
      <c r="F217" s="95">
        <v>29.892900000000001</v>
      </c>
      <c r="G217" s="28">
        <f t="shared" ref="G217:H217" si="202">ROUND(E217,2)</f>
        <v>29.89</v>
      </c>
      <c r="H217" s="28">
        <f t="shared" si="202"/>
        <v>29.89</v>
      </c>
      <c r="I217" s="28">
        <f t="shared" ref="I217:I218" si="203">AVERAGE(G217:H217)</f>
        <v>29.89</v>
      </c>
      <c r="J217" s="203"/>
    </row>
    <row r="218" spans="1:10">
      <c r="A218" s="5" t="s">
        <v>51</v>
      </c>
      <c r="B218" s="28">
        <v>29.96</v>
      </c>
      <c r="C218" s="28">
        <v>29.96</v>
      </c>
      <c r="D218" s="28">
        <f t="shared" si="201"/>
        <v>29.96</v>
      </c>
      <c r="E218" s="95">
        <v>29.929960000000001</v>
      </c>
      <c r="F218" s="95">
        <v>29.930070000000001</v>
      </c>
      <c r="G218" s="28">
        <f t="shared" ref="G218:H218" si="204">ROUND(E218,2)</f>
        <v>29.93</v>
      </c>
      <c r="H218" s="28">
        <f t="shared" si="204"/>
        <v>29.93</v>
      </c>
      <c r="I218" s="28">
        <f t="shared" si="203"/>
        <v>29.93</v>
      </c>
      <c r="J218" s="203"/>
    </row>
    <row r="219" spans="1:10">
      <c r="A219" s="5"/>
      <c r="B219" s="26"/>
      <c r="C219" s="26"/>
      <c r="D219" s="203">
        <f>AVERAGE(D217:D218)</f>
        <v>29.9725</v>
      </c>
      <c r="E219" s="197"/>
      <c r="F219" s="197"/>
      <c r="G219" s="28"/>
      <c r="H219" s="28"/>
      <c r="I219" s="203">
        <f>AVERAGE(I217:I218)</f>
        <v>29.91</v>
      </c>
      <c r="J219" s="203">
        <f>I219-D219</f>
        <v>-6.25E-2</v>
      </c>
    </row>
    <row r="220" spans="1:10">
      <c r="A220" s="209"/>
      <c r="B220" s="210"/>
      <c r="C220" s="210"/>
      <c r="D220" s="209"/>
      <c r="E220" s="197"/>
      <c r="F220" s="197"/>
      <c r="G220" s="211">
        <f t="shared" ref="G220:G222" si="205">ROUND(E220,2)</f>
        <v>0</v>
      </c>
      <c r="H220" s="211"/>
      <c r="I220" s="209"/>
      <c r="J220" s="203"/>
    </row>
    <row r="221" spans="1:10">
      <c r="A221" s="5" t="s">
        <v>54</v>
      </c>
      <c r="B221" s="74">
        <v>30.35</v>
      </c>
      <c r="C221" s="74">
        <v>30.27</v>
      </c>
      <c r="D221" s="26">
        <f t="shared" ref="D221:D222" si="206">AVERAGE(B221:C221)</f>
        <v>30.310000000000002</v>
      </c>
      <c r="E221" s="123">
        <v>30.254200000000001</v>
      </c>
      <c r="F221" s="95">
        <f t="shared" ref="F221:F222" si="207">E221</f>
        <v>30.254200000000001</v>
      </c>
      <c r="G221" s="28">
        <f t="shared" si="205"/>
        <v>30.25</v>
      </c>
      <c r="H221" s="28">
        <f t="shared" ref="H221:H222" si="208">ROUND(F221,2)</f>
        <v>30.25</v>
      </c>
      <c r="I221" s="26">
        <f t="shared" ref="I221:I222" si="209">AVERAGE(G221:H221)</f>
        <v>30.25</v>
      </c>
      <c r="J221" s="203"/>
    </row>
    <row r="222" spans="1:10">
      <c r="A222" s="5" t="s">
        <v>55</v>
      </c>
      <c r="B222" s="74">
        <v>30.14</v>
      </c>
      <c r="C222" s="74">
        <v>30.22</v>
      </c>
      <c r="D222" s="26">
        <f t="shared" si="206"/>
        <v>30.18</v>
      </c>
      <c r="E222" s="95">
        <v>30.3826</v>
      </c>
      <c r="F222" s="95">
        <f t="shared" si="207"/>
        <v>30.3826</v>
      </c>
      <c r="G222" s="28">
        <f t="shared" si="205"/>
        <v>30.38</v>
      </c>
      <c r="H222" s="28">
        <f t="shared" si="208"/>
        <v>30.38</v>
      </c>
      <c r="I222" s="26">
        <f t="shared" si="209"/>
        <v>30.38</v>
      </c>
      <c r="J222" s="203"/>
    </row>
    <row r="223" spans="1:10">
      <c r="A223" s="5"/>
      <c r="B223" s="26"/>
      <c r="C223" s="26"/>
      <c r="D223" s="203">
        <f>AVERAGE(D221:D222)</f>
        <v>30.245000000000001</v>
      </c>
      <c r="E223" s="197"/>
      <c r="F223" s="197"/>
      <c r="G223" s="28"/>
      <c r="H223" s="28"/>
      <c r="I223" s="203">
        <f>AVERAGE(I221:I222)</f>
        <v>30.314999999999998</v>
      </c>
      <c r="J223" s="203">
        <f>I223-D223</f>
        <v>6.9999999999996732E-2</v>
      </c>
    </row>
    <row r="224" spans="1:10">
      <c r="A224" s="212"/>
      <c r="B224" s="211"/>
      <c r="C224" s="211"/>
      <c r="D224" s="221"/>
      <c r="E224" s="197"/>
      <c r="F224" s="197"/>
      <c r="G224" s="211">
        <f>ROUND(E224,2)</f>
        <v>0</v>
      </c>
      <c r="H224" s="211"/>
      <c r="I224" s="221"/>
      <c r="J224" s="203"/>
    </row>
    <row r="225" spans="1:10">
      <c r="A225" s="234" t="s">
        <v>64</v>
      </c>
      <c r="B225" s="26" t="s">
        <v>60</v>
      </c>
      <c r="C225" s="26"/>
      <c r="D225" s="5" t="s">
        <v>37</v>
      </c>
      <c r="E225" s="235" t="s">
        <v>57</v>
      </c>
      <c r="F225" s="197"/>
      <c r="G225" s="198" t="s">
        <v>48</v>
      </c>
      <c r="H225" s="26" t="s">
        <v>3</v>
      </c>
      <c r="I225" s="5" t="s">
        <v>37</v>
      </c>
      <c r="J225" s="203"/>
    </row>
    <row r="226" spans="1:10">
      <c r="A226" s="5" t="s">
        <v>50</v>
      </c>
      <c r="B226" s="28">
        <v>29.97</v>
      </c>
      <c r="C226" s="28">
        <v>29.98</v>
      </c>
      <c r="D226" s="28">
        <f t="shared" ref="D226:D227" si="210">AVERAGE(B226:C226)</f>
        <v>29.975000000000001</v>
      </c>
      <c r="E226" s="130">
        <v>29.927659999999999</v>
      </c>
      <c r="F226" s="99">
        <v>29.926870000000001</v>
      </c>
      <c r="G226" s="28">
        <f t="shared" ref="G226:H226" si="211">ROUND(E226,2)</f>
        <v>29.93</v>
      </c>
      <c r="H226" s="28">
        <f t="shared" si="211"/>
        <v>29.93</v>
      </c>
      <c r="I226" s="28">
        <f t="shared" ref="I226:I227" si="212">AVERAGE(G226:H226)</f>
        <v>29.93</v>
      </c>
      <c r="J226" s="203"/>
    </row>
    <row r="227" spans="1:10">
      <c r="A227" s="5" t="s">
        <v>51</v>
      </c>
      <c r="B227" s="28">
        <v>29.95</v>
      </c>
      <c r="C227" s="28">
        <v>29.94</v>
      </c>
      <c r="D227" s="28">
        <f t="shared" si="210"/>
        <v>29.945</v>
      </c>
      <c r="E227" s="99">
        <v>29.866129999999998</v>
      </c>
      <c r="F227" s="99">
        <v>29.84834</v>
      </c>
      <c r="G227" s="28">
        <f t="shared" ref="G227:H227" si="213">ROUND(E227,2)</f>
        <v>29.87</v>
      </c>
      <c r="H227" s="28">
        <f t="shared" si="213"/>
        <v>29.85</v>
      </c>
      <c r="I227" s="28">
        <f t="shared" si="212"/>
        <v>29.86</v>
      </c>
      <c r="J227" s="203"/>
    </row>
    <row r="228" spans="1:10">
      <c r="A228" s="5"/>
      <c r="B228" s="26"/>
      <c r="C228" s="26"/>
      <c r="D228" s="203">
        <f>AVERAGE(D226:D227)</f>
        <v>29.96</v>
      </c>
      <c r="E228" s="197"/>
      <c r="F228" s="197"/>
      <c r="G228" s="28"/>
      <c r="H228" s="28"/>
      <c r="I228" s="203">
        <f>AVERAGE(I226:I227)</f>
        <v>29.895</v>
      </c>
      <c r="J228" s="203">
        <f>I228-D228</f>
        <v>-6.5000000000001279E-2</v>
      </c>
    </row>
    <row r="229" spans="1:10">
      <c r="A229" s="209"/>
      <c r="B229" s="210"/>
      <c r="C229" s="210"/>
      <c r="D229" s="209"/>
      <c r="E229" s="197"/>
      <c r="F229" s="197"/>
      <c r="G229" s="211">
        <f t="shared" ref="G229:G231" si="214">ROUND(E229,2)</f>
        <v>0</v>
      </c>
      <c r="H229" s="211"/>
      <c r="I229" s="209"/>
      <c r="J229" s="203"/>
    </row>
    <row r="230" spans="1:10">
      <c r="A230" s="5" t="s">
        <v>54</v>
      </c>
      <c r="B230" s="74">
        <v>30.35</v>
      </c>
      <c r="C230" s="74">
        <v>30.29</v>
      </c>
      <c r="D230" s="26">
        <f t="shared" ref="D230:D231" si="215">AVERAGE(B230:C230)</f>
        <v>30.32</v>
      </c>
      <c r="E230" s="130">
        <v>30.3291</v>
      </c>
      <c r="F230" s="95">
        <f t="shared" ref="F230:F231" si="216">E230</f>
        <v>30.3291</v>
      </c>
      <c r="G230" s="28">
        <f t="shared" si="214"/>
        <v>30.33</v>
      </c>
      <c r="H230" s="28">
        <f t="shared" ref="H230:H231" si="217">ROUND(F230,2)</f>
        <v>30.33</v>
      </c>
      <c r="I230" s="26">
        <f t="shared" ref="I230:I231" si="218">AVERAGE(G230:H230)</f>
        <v>30.33</v>
      </c>
      <c r="J230" s="203"/>
    </row>
    <row r="231" spans="1:10">
      <c r="A231" s="5" t="s">
        <v>55</v>
      </c>
      <c r="B231" s="74">
        <v>30.15</v>
      </c>
      <c r="C231" s="74">
        <v>30.21</v>
      </c>
      <c r="D231" s="26">
        <f t="shared" si="215"/>
        <v>30.18</v>
      </c>
      <c r="E231" s="99">
        <v>30.221599999999999</v>
      </c>
      <c r="F231" s="95">
        <f t="shared" si="216"/>
        <v>30.221599999999999</v>
      </c>
      <c r="G231" s="28">
        <f t="shared" si="214"/>
        <v>30.22</v>
      </c>
      <c r="H231" s="28">
        <f t="shared" si="217"/>
        <v>30.22</v>
      </c>
      <c r="I231" s="26">
        <f t="shared" si="218"/>
        <v>30.22</v>
      </c>
      <c r="J231" s="203"/>
    </row>
    <row r="232" spans="1:10">
      <c r="A232" s="5"/>
      <c r="B232" s="26"/>
      <c r="C232" s="26"/>
      <c r="D232" s="203">
        <f>AVERAGE(D230:D231)</f>
        <v>30.25</v>
      </c>
      <c r="E232" s="197"/>
      <c r="F232" s="197"/>
      <c r="G232" s="28"/>
      <c r="H232" s="28"/>
      <c r="I232" s="203">
        <f>AVERAGE(I230:I231)</f>
        <v>30.274999999999999</v>
      </c>
      <c r="J232" s="203">
        <f>I232-D232</f>
        <v>2.4999999999998579E-2</v>
      </c>
    </row>
    <row r="233" spans="1:10">
      <c r="B233" s="223"/>
      <c r="C233" s="223"/>
      <c r="E233" s="197"/>
      <c r="F233" s="197"/>
      <c r="J233" s="198"/>
    </row>
    <row r="234" spans="1:10">
      <c r="B234" s="223"/>
      <c r="C234" s="223"/>
      <c r="E234" s="197"/>
      <c r="F234" s="197"/>
      <c r="J234" s="198"/>
    </row>
    <row r="235" spans="1:10">
      <c r="B235" s="223"/>
      <c r="C235" s="223"/>
      <c r="E235" s="197"/>
      <c r="F235" s="197"/>
      <c r="J235" s="198"/>
    </row>
    <row r="236" spans="1:10">
      <c r="B236" s="223"/>
      <c r="C236" s="223"/>
      <c r="E236" s="197"/>
      <c r="F236" s="197"/>
      <c r="J236" s="198"/>
    </row>
    <row r="237" spans="1:10">
      <c r="B237" s="223"/>
      <c r="C237" s="223"/>
      <c r="E237" s="197"/>
      <c r="F237" s="197"/>
      <c r="J237" s="198"/>
    </row>
    <row r="238" spans="1:10">
      <c r="B238" s="223"/>
      <c r="C238" s="223"/>
      <c r="E238" s="197"/>
      <c r="F238" s="197"/>
      <c r="J238" s="198"/>
    </row>
    <row r="239" spans="1:10">
      <c r="B239" s="223"/>
      <c r="C239" s="223"/>
      <c r="E239" s="197"/>
      <c r="F239" s="197"/>
      <c r="J239" s="198"/>
    </row>
    <row r="240" spans="1:10">
      <c r="B240" s="223"/>
      <c r="C240" s="223"/>
      <c r="E240" s="197"/>
      <c r="F240" s="197"/>
      <c r="J240" s="198"/>
    </row>
    <row r="241" spans="2:10">
      <c r="B241" s="223"/>
      <c r="C241" s="223"/>
      <c r="E241" s="197"/>
      <c r="F241" s="197"/>
      <c r="J241" s="198"/>
    </row>
    <row r="242" spans="2:10">
      <c r="B242" s="223"/>
      <c r="C242" s="223"/>
      <c r="E242" s="197"/>
      <c r="F242" s="197"/>
      <c r="J242" s="198"/>
    </row>
    <row r="243" spans="2:10">
      <c r="B243" s="223"/>
      <c r="C243" s="223"/>
      <c r="E243" s="197"/>
      <c r="F243" s="197"/>
      <c r="J243" s="198"/>
    </row>
    <row r="244" spans="2:10">
      <c r="B244" s="223"/>
      <c r="C244" s="223"/>
      <c r="E244" s="197"/>
      <c r="F244" s="197"/>
      <c r="J244" s="198"/>
    </row>
    <row r="245" spans="2:10">
      <c r="B245" s="223"/>
      <c r="C245" s="223"/>
      <c r="E245" s="197"/>
      <c r="F245" s="197"/>
      <c r="J245" s="198"/>
    </row>
    <row r="246" spans="2:10">
      <c r="B246" s="223"/>
      <c r="C246" s="223"/>
      <c r="E246" s="197"/>
      <c r="F246" s="197"/>
      <c r="J246" s="198"/>
    </row>
    <row r="247" spans="2:10">
      <c r="B247" s="223"/>
      <c r="C247" s="223"/>
      <c r="E247" s="197"/>
      <c r="F247" s="197"/>
      <c r="J247" s="198"/>
    </row>
    <row r="248" spans="2:10">
      <c r="B248" s="223"/>
      <c r="C248" s="223"/>
      <c r="E248" s="197"/>
      <c r="F248" s="197"/>
      <c r="J248" s="198"/>
    </row>
    <row r="249" spans="2:10">
      <c r="B249" s="223"/>
      <c r="C249" s="223"/>
      <c r="E249" s="197"/>
      <c r="F249" s="197"/>
      <c r="J249" s="198"/>
    </row>
    <row r="250" spans="2:10">
      <c r="B250" s="223"/>
      <c r="C250" s="223"/>
      <c r="E250" s="197"/>
      <c r="F250" s="197"/>
      <c r="J250" s="198"/>
    </row>
    <row r="251" spans="2:10">
      <c r="B251" s="223"/>
      <c r="C251" s="223"/>
      <c r="E251" s="197"/>
      <c r="F251" s="197"/>
      <c r="J251" s="198"/>
    </row>
    <row r="252" spans="2:10">
      <c r="B252" s="223"/>
      <c r="C252" s="223"/>
      <c r="E252" s="197"/>
      <c r="F252" s="197"/>
      <c r="J252" s="198"/>
    </row>
    <row r="253" spans="2:10">
      <c r="B253" s="223"/>
      <c r="C253" s="223"/>
      <c r="E253" s="197"/>
      <c r="F253" s="197"/>
      <c r="J253" s="198"/>
    </row>
    <row r="254" spans="2:10">
      <c r="B254" s="223"/>
      <c r="C254" s="223"/>
      <c r="E254" s="197"/>
      <c r="F254" s="197"/>
      <c r="J254" s="198"/>
    </row>
    <row r="255" spans="2:10">
      <c r="B255" s="223"/>
      <c r="C255" s="223"/>
      <c r="E255" s="197"/>
      <c r="F255" s="197"/>
      <c r="J255" s="198"/>
    </row>
    <row r="256" spans="2:10">
      <c r="B256" s="223"/>
      <c r="C256" s="223"/>
      <c r="E256" s="197"/>
      <c r="F256" s="197"/>
      <c r="J256" s="198"/>
    </row>
    <row r="257" spans="2:10">
      <c r="B257" s="223"/>
      <c r="C257" s="223"/>
      <c r="E257" s="197"/>
      <c r="F257" s="197"/>
      <c r="J257" s="198"/>
    </row>
    <row r="258" spans="2:10">
      <c r="B258" s="223"/>
      <c r="C258" s="223"/>
      <c r="E258" s="197"/>
      <c r="F258" s="197"/>
      <c r="J258" s="198"/>
    </row>
    <row r="259" spans="2:10">
      <c r="B259" s="223"/>
      <c r="C259" s="223"/>
      <c r="E259" s="197"/>
      <c r="F259" s="197"/>
      <c r="J259" s="198"/>
    </row>
    <row r="260" spans="2:10">
      <c r="B260" s="223"/>
      <c r="C260" s="223"/>
      <c r="E260" s="197"/>
      <c r="F260" s="197"/>
      <c r="J260" s="198"/>
    </row>
    <row r="261" spans="2:10">
      <c r="B261" s="223"/>
      <c r="C261" s="223"/>
      <c r="E261" s="197"/>
      <c r="F261" s="197"/>
      <c r="J261" s="198"/>
    </row>
    <row r="262" spans="2:10">
      <c r="B262" s="223"/>
      <c r="C262" s="223"/>
      <c r="E262" s="197"/>
      <c r="F262" s="197"/>
      <c r="J262" s="198"/>
    </row>
    <row r="263" spans="2:10">
      <c r="B263" s="223"/>
      <c r="C263" s="223"/>
      <c r="E263" s="197"/>
      <c r="F263" s="197"/>
      <c r="J263" s="198"/>
    </row>
    <row r="264" spans="2:10">
      <c r="B264" s="223"/>
      <c r="C264" s="223"/>
      <c r="E264" s="197"/>
      <c r="F264" s="197"/>
      <c r="J264" s="198"/>
    </row>
    <row r="265" spans="2:10">
      <c r="B265" s="223"/>
      <c r="C265" s="223"/>
      <c r="E265" s="197"/>
      <c r="F265" s="197"/>
      <c r="J265" s="198"/>
    </row>
    <row r="266" spans="2:10">
      <c r="B266" s="223"/>
      <c r="C266" s="223"/>
      <c r="E266" s="197"/>
      <c r="F266" s="197"/>
      <c r="J266" s="198"/>
    </row>
    <row r="267" spans="2:10">
      <c r="B267" s="223"/>
      <c r="C267" s="223"/>
      <c r="E267" s="197"/>
      <c r="F267" s="197"/>
      <c r="J267" s="198"/>
    </row>
    <row r="268" spans="2:10">
      <c r="B268" s="223"/>
      <c r="C268" s="223"/>
      <c r="E268" s="197"/>
      <c r="F268" s="197"/>
      <c r="J268" s="198"/>
    </row>
    <row r="269" spans="2:10">
      <c r="B269" s="223"/>
      <c r="C269" s="223"/>
      <c r="E269" s="197"/>
      <c r="F269" s="197"/>
      <c r="J269" s="198"/>
    </row>
    <row r="270" spans="2:10">
      <c r="B270" s="223"/>
      <c r="C270" s="223"/>
      <c r="E270" s="197"/>
      <c r="F270" s="197"/>
      <c r="J270" s="198"/>
    </row>
    <row r="271" spans="2:10">
      <c r="B271" s="223"/>
      <c r="C271" s="223"/>
      <c r="E271" s="197"/>
      <c r="F271" s="197"/>
      <c r="J271" s="198"/>
    </row>
    <row r="272" spans="2:10">
      <c r="B272" s="223"/>
      <c r="C272" s="223"/>
      <c r="E272" s="197"/>
      <c r="F272" s="197"/>
      <c r="J272" s="198"/>
    </row>
    <row r="273" spans="2:10">
      <c r="B273" s="223"/>
      <c r="C273" s="223"/>
      <c r="E273" s="197"/>
      <c r="F273" s="197"/>
      <c r="J273" s="198"/>
    </row>
    <row r="274" spans="2:10">
      <c r="B274" s="223"/>
      <c r="C274" s="223"/>
      <c r="E274" s="197"/>
      <c r="F274" s="197"/>
      <c r="J274" s="198"/>
    </row>
    <row r="275" spans="2:10">
      <c r="B275" s="223"/>
      <c r="C275" s="223"/>
      <c r="E275" s="197"/>
      <c r="F275" s="197"/>
      <c r="J275" s="198"/>
    </row>
    <row r="276" spans="2:10">
      <c r="B276" s="223"/>
      <c r="C276" s="223"/>
      <c r="E276" s="197"/>
      <c r="F276" s="197"/>
      <c r="J276" s="198"/>
    </row>
    <row r="277" spans="2:10">
      <c r="B277" s="223"/>
      <c r="C277" s="223"/>
      <c r="E277" s="197"/>
      <c r="F277" s="197"/>
      <c r="J277" s="198"/>
    </row>
    <row r="278" spans="2:10">
      <c r="B278" s="223"/>
      <c r="C278" s="223"/>
      <c r="E278" s="197"/>
      <c r="F278" s="197"/>
      <c r="J278" s="198"/>
    </row>
    <row r="279" spans="2:10">
      <c r="B279" s="223"/>
      <c r="C279" s="223"/>
      <c r="E279" s="197"/>
      <c r="F279" s="197"/>
      <c r="J279" s="198"/>
    </row>
    <row r="280" spans="2:10">
      <c r="B280" s="223"/>
      <c r="C280" s="223"/>
      <c r="E280" s="197"/>
      <c r="F280" s="197"/>
      <c r="J280" s="198"/>
    </row>
    <row r="281" spans="2:10">
      <c r="B281" s="223"/>
      <c r="C281" s="223"/>
      <c r="E281" s="197"/>
      <c r="F281" s="197"/>
      <c r="J281" s="198"/>
    </row>
    <row r="282" spans="2:10">
      <c r="B282" s="223"/>
      <c r="C282" s="223"/>
      <c r="E282" s="197"/>
      <c r="F282" s="197"/>
      <c r="J282" s="198"/>
    </row>
    <row r="283" spans="2:10">
      <c r="B283" s="223"/>
      <c r="C283" s="223"/>
      <c r="E283" s="197"/>
      <c r="F283" s="197"/>
      <c r="J283" s="198"/>
    </row>
    <row r="284" spans="2:10">
      <c r="B284" s="223"/>
      <c r="C284" s="223"/>
      <c r="E284" s="197"/>
      <c r="F284" s="197"/>
      <c r="J284" s="198"/>
    </row>
    <row r="285" spans="2:10">
      <c r="B285" s="223"/>
      <c r="C285" s="223"/>
      <c r="E285" s="197"/>
      <c r="F285" s="197"/>
      <c r="J285" s="198"/>
    </row>
    <row r="286" spans="2:10">
      <c r="B286" s="223"/>
      <c r="C286" s="223"/>
      <c r="E286" s="197"/>
      <c r="F286" s="197"/>
      <c r="J286" s="198"/>
    </row>
    <row r="287" spans="2:10">
      <c r="B287" s="223"/>
      <c r="C287" s="223"/>
      <c r="E287" s="197"/>
      <c r="F287" s="197"/>
      <c r="J287" s="198"/>
    </row>
    <row r="288" spans="2:10">
      <c r="B288" s="223"/>
      <c r="C288" s="223"/>
      <c r="E288" s="197"/>
      <c r="F288" s="197"/>
      <c r="J288" s="198"/>
    </row>
    <row r="289" spans="2:10">
      <c r="B289" s="223"/>
      <c r="C289" s="223"/>
      <c r="E289" s="197"/>
      <c r="F289" s="197"/>
      <c r="J289" s="198"/>
    </row>
    <row r="290" spans="2:10">
      <c r="B290" s="223"/>
      <c r="C290" s="223"/>
      <c r="E290" s="197"/>
      <c r="F290" s="197"/>
      <c r="J290" s="198"/>
    </row>
    <row r="291" spans="2:10">
      <c r="B291" s="223"/>
      <c r="C291" s="223"/>
      <c r="E291" s="197"/>
      <c r="F291" s="197"/>
      <c r="J291" s="198"/>
    </row>
    <row r="292" spans="2:10">
      <c r="B292" s="223"/>
      <c r="C292" s="223"/>
      <c r="E292" s="197"/>
      <c r="F292" s="197"/>
      <c r="J292" s="198"/>
    </row>
    <row r="293" spans="2:10">
      <c r="B293" s="223"/>
      <c r="C293" s="223"/>
      <c r="E293" s="197"/>
      <c r="F293" s="197"/>
      <c r="J293" s="198"/>
    </row>
    <row r="294" spans="2:10">
      <c r="B294" s="223"/>
      <c r="C294" s="223"/>
      <c r="E294" s="197"/>
      <c r="F294" s="197"/>
      <c r="J294" s="198"/>
    </row>
    <row r="295" spans="2:10">
      <c r="B295" s="223"/>
      <c r="C295" s="223"/>
      <c r="E295" s="197"/>
      <c r="F295" s="197"/>
      <c r="J295" s="198"/>
    </row>
    <row r="296" spans="2:10">
      <c r="B296" s="223"/>
      <c r="C296" s="223"/>
      <c r="E296" s="197"/>
      <c r="F296" s="197"/>
      <c r="J296" s="198"/>
    </row>
    <row r="297" spans="2:10">
      <c r="B297" s="223"/>
      <c r="C297" s="223"/>
      <c r="E297" s="197"/>
      <c r="F297" s="197"/>
      <c r="J297" s="198"/>
    </row>
    <row r="298" spans="2:10">
      <c r="B298" s="223"/>
      <c r="C298" s="223"/>
      <c r="E298" s="197"/>
      <c r="F298" s="197"/>
      <c r="J298" s="198"/>
    </row>
    <row r="299" spans="2:10">
      <c r="B299" s="223"/>
      <c r="C299" s="223"/>
      <c r="E299" s="197"/>
      <c r="F299" s="197"/>
      <c r="J299" s="198"/>
    </row>
    <row r="300" spans="2:10">
      <c r="B300" s="223"/>
      <c r="C300" s="223"/>
      <c r="E300" s="197"/>
      <c r="F300" s="197"/>
      <c r="J300" s="198"/>
    </row>
    <row r="301" spans="2:10">
      <c r="B301" s="223"/>
      <c r="C301" s="223"/>
      <c r="E301" s="197"/>
      <c r="F301" s="197"/>
      <c r="J301" s="198"/>
    </row>
    <row r="302" spans="2:10">
      <c r="B302" s="223"/>
      <c r="C302" s="223"/>
      <c r="E302" s="197"/>
      <c r="F302" s="197"/>
      <c r="J302" s="198"/>
    </row>
    <row r="303" spans="2:10">
      <c r="B303" s="223"/>
      <c r="C303" s="223"/>
      <c r="E303" s="197"/>
      <c r="F303" s="197"/>
      <c r="J303" s="198"/>
    </row>
    <row r="304" spans="2:10">
      <c r="B304" s="223"/>
      <c r="C304" s="223"/>
      <c r="E304" s="197"/>
      <c r="F304" s="197"/>
      <c r="J304" s="198"/>
    </row>
    <row r="305" spans="2:10">
      <c r="B305" s="223"/>
      <c r="C305" s="223"/>
      <c r="E305" s="197"/>
      <c r="F305" s="197"/>
      <c r="J305" s="198"/>
    </row>
    <row r="306" spans="2:10">
      <c r="B306" s="223"/>
      <c r="C306" s="223"/>
      <c r="E306" s="197"/>
      <c r="F306" s="197"/>
      <c r="J306" s="198"/>
    </row>
    <row r="307" spans="2:10">
      <c r="B307" s="223"/>
      <c r="C307" s="223"/>
      <c r="E307" s="197"/>
      <c r="F307" s="197"/>
      <c r="J307" s="198"/>
    </row>
    <row r="308" spans="2:10">
      <c r="B308" s="223"/>
      <c r="C308" s="223"/>
      <c r="E308" s="197"/>
      <c r="F308" s="197"/>
      <c r="J308" s="198"/>
    </row>
    <row r="309" spans="2:10">
      <c r="B309" s="223"/>
      <c r="C309" s="223"/>
      <c r="E309" s="197"/>
      <c r="F309" s="197"/>
      <c r="J309" s="198"/>
    </row>
    <row r="310" spans="2:10">
      <c r="B310" s="223"/>
      <c r="C310" s="223"/>
      <c r="E310" s="197"/>
      <c r="F310" s="197"/>
      <c r="J310" s="198"/>
    </row>
    <row r="311" spans="2:10">
      <c r="B311" s="223"/>
      <c r="C311" s="223"/>
      <c r="E311" s="197"/>
      <c r="F311" s="197"/>
      <c r="J311" s="198"/>
    </row>
    <row r="312" spans="2:10">
      <c r="B312" s="223"/>
      <c r="C312" s="223"/>
      <c r="E312" s="197"/>
      <c r="F312" s="197"/>
      <c r="J312" s="198"/>
    </row>
    <row r="313" spans="2:10">
      <c r="B313" s="223"/>
      <c r="C313" s="223"/>
      <c r="E313" s="197"/>
      <c r="F313" s="197"/>
      <c r="J313" s="198"/>
    </row>
    <row r="314" spans="2:10">
      <c r="B314" s="223"/>
      <c r="C314" s="223"/>
      <c r="E314" s="197"/>
      <c r="F314" s="197"/>
      <c r="J314" s="198"/>
    </row>
    <row r="315" spans="2:10">
      <c r="B315" s="223"/>
      <c r="C315" s="223"/>
      <c r="E315" s="197"/>
      <c r="F315" s="197"/>
      <c r="J315" s="198"/>
    </row>
    <row r="316" spans="2:10">
      <c r="B316" s="223"/>
      <c r="C316" s="223"/>
      <c r="E316" s="197"/>
      <c r="F316" s="197"/>
      <c r="J316" s="198"/>
    </row>
    <row r="317" spans="2:10">
      <c r="B317" s="223"/>
      <c r="C317" s="223"/>
      <c r="E317" s="197"/>
      <c r="F317" s="197"/>
      <c r="J317" s="198"/>
    </row>
    <row r="318" spans="2:10">
      <c r="B318" s="223"/>
      <c r="C318" s="223"/>
      <c r="E318" s="197"/>
      <c r="F318" s="197"/>
      <c r="J318" s="198"/>
    </row>
    <row r="319" spans="2:10">
      <c r="B319" s="223"/>
      <c r="C319" s="223"/>
      <c r="E319" s="197"/>
      <c r="F319" s="197"/>
      <c r="J319" s="198"/>
    </row>
    <row r="320" spans="2:10">
      <c r="B320" s="223"/>
      <c r="C320" s="223"/>
      <c r="E320" s="197"/>
      <c r="F320" s="197"/>
      <c r="J320" s="198"/>
    </row>
    <row r="321" spans="2:10">
      <c r="B321" s="223"/>
      <c r="C321" s="223"/>
      <c r="E321" s="197"/>
      <c r="F321" s="197"/>
      <c r="J321" s="198"/>
    </row>
    <row r="322" spans="2:10">
      <c r="B322" s="223"/>
      <c r="C322" s="223"/>
      <c r="E322" s="197"/>
      <c r="F322" s="197"/>
      <c r="J322" s="198"/>
    </row>
    <row r="323" spans="2:10">
      <c r="B323" s="223"/>
      <c r="C323" s="223"/>
      <c r="E323" s="197"/>
      <c r="F323" s="197"/>
      <c r="J323" s="198"/>
    </row>
    <row r="324" spans="2:10">
      <c r="B324" s="223"/>
      <c r="C324" s="223"/>
      <c r="E324" s="197"/>
      <c r="F324" s="197"/>
      <c r="J324" s="198"/>
    </row>
    <row r="325" spans="2:10">
      <c r="B325" s="223"/>
      <c r="C325" s="223"/>
      <c r="E325" s="197"/>
      <c r="F325" s="197"/>
      <c r="J325" s="198"/>
    </row>
    <row r="326" spans="2:10">
      <c r="B326" s="223"/>
      <c r="C326" s="223"/>
      <c r="E326" s="197"/>
      <c r="F326" s="197"/>
      <c r="J326" s="198"/>
    </row>
    <row r="327" spans="2:10">
      <c r="B327" s="223"/>
      <c r="C327" s="223"/>
      <c r="E327" s="197"/>
      <c r="F327" s="197"/>
      <c r="J327" s="198"/>
    </row>
    <row r="328" spans="2:10">
      <c r="B328" s="223"/>
      <c r="C328" s="223"/>
      <c r="E328" s="197"/>
      <c r="F328" s="197"/>
      <c r="J328" s="198"/>
    </row>
    <row r="329" spans="2:10">
      <c r="B329" s="223"/>
      <c r="C329" s="223"/>
      <c r="E329" s="197"/>
      <c r="F329" s="197"/>
      <c r="J329" s="198"/>
    </row>
    <row r="330" spans="2:10">
      <c r="B330" s="223"/>
      <c r="C330" s="223"/>
      <c r="E330" s="197"/>
      <c r="F330" s="197"/>
      <c r="J330" s="198"/>
    </row>
    <row r="331" spans="2:10">
      <c r="B331" s="223"/>
      <c r="C331" s="223"/>
      <c r="E331" s="197"/>
      <c r="F331" s="197"/>
      <c r="J331" s="198"/>
    </row>
    <row r="332" spans="2:10">
      <c r="B332" s="223"/>
      <c r="C332" s="223"/>
      <c r="E332" s="197"/>
      <c r="F332" s="197"/>
      <c r="J332" s="198"/>
    </row>
    <row r="333" spans="2:10">
      <c r="B333" s="223"/>
      <c r="C333" s="223"/>
      <c r="E333" s="197"/>
      <c r="F333" s="197"/>
      <c r="J333" s="198"/>
    </row>
    <row r="334" spans="2:10">
      <c r="B334" s="223"/>
      <c r="C334" s="223"/>
      <c r="E334" s="197"/>
      <c r="F334" s="197"/>
      <c r="J334" s="198"/>
    </row>
    <row r="335" spans="2:10">
      <c r="B335" s="223"/>
      <c r="C335" s="223"/>
      <c r="E335" s="197"/>
      <c r="F335" s="197"/>
      <c r="J335" s="198"/>
    </row>
    <row r="336" spans="2:10">
      <c r="B336" s="223"/>
      <c r="C336" s="223"/>
      <c r="E336" s="197"/>
      <c r="F336" s="197"/>
      <c r="J336" s="198"/>
    </row>
    <row r="337" spans="2:10">
      <c r="B337" s="223"/>
      <c r="C337" s="223"/>
      <c r="E337" s="197"/>
      <c r="F337" s="197"/>
      <c r="J337" s="198"/>
    </row>
    <row r="338" spans="2:10">
      <c r="B338" s="223"/>
      <c r="C338" s="223"/>
      <c r="E338" s="197"/>
      <c r="F338" s="197"/>
      <c r="J338" s="198"/>
    </row>
    <row r="339" spans="2:10">
      <c r="B339" s="223"/>
      <c r="C339" s="223"/>
      <c r="E339" s="197"/>
      <c r="F339" s="197"/>
      <c r="J339" s="198"/>
    </row>
    <row r="340" spans="2:10">
      <c r="B340" s="223"/>
      <c r="C340" s="223"/>
      <c r="E340" s="197"/>
      <c r="F340" s="197"/>
      <c r="J340" s="198"/>
    </row>
    <row r="341" spans="2:10">
      <c r="B341" s="223"/>
      <c r="C341" s="223"/>
      <c r="E341" s="197"/>
      <c r="F341" s="197"/>
      <c r="J341" s="198"/>
    </row>
    <row r="342" spans="2:10">
      <c r="B342" s="223"/>
      <c r="C342" s="223"/>
      <c r="E342" s="197"/>
      <c r="F342" s="197"/>
      <c r="J342" s="198"/>
    </row>
    <row r="343" spans="2:10">
      <c r="B343" s="223"/>
      <c r="C343" s="223"/>
      <c r="E343" s="197"/>
      <c r="F343" s="197"/>
      <c r="J343" s="198"/>
    </row>
    <row r="344" spans="2:10">
      <c r="B344" s="223"/>
      <c r="C344" s="223"/>
      <c r="E344" s="197"/>
      <c r="F344" s="197"/>
      <c r="J344" s="198"/>
    </row>
    <row r="345" spans="2:10">
      <c r="B345" s="223"/>
      <c r="C345" s="223"/>
      <c r="E345" s="197"/>
      <c r="F345" s="197"/>
      <c r="J345" s="198"/>
    </row>
    <row r="346" spans="2:10">
      <c r="B346" s="223"/>
      <c r="C346" s="223"/>
      <c r="E346" s="197"/>
      <c r="F346" s="197"/>
      <c r="J346" s="198"/>
    </row>
    <row r="347" spans="2:10">
      <c r="B347" s="223"/>
      <c r="C347" s="223"/>
      <c r="E347" s="197"/>
      <c r="F347" s="197"/>
      <c r="J347" s="198"/>
    </row>
    <row r="348" spans="2:10">
      <c r="B348" s="223"/>
      <c r="C348" s="223"/>
      <c r="E348" s="197"/>
      <c r="F348" s="197"/>
      <c r="J348" s="198"/>
    </row>
    <row r="349" spans="2:10">
      <c r="B349" s="223"/>
      <c r="C349" s="223"/>
      <c r="E349" s="197"/>
      <c r="F349" s="197"/>
      <c r="J349" s="198"/>
    </row>
    <row r="350" spans="2:10">
      <c r="B350" s="223"/>
      <c r="C350" s="223"/>
      <c r="E350" s="197"/>
      <c r="F350" s="197"/>
      <c r="J350" s="198"/>
    </row>
    <row r="351" spans="2:10">
      <c r="B351" s="223"/>
      <c r="C351" s="223"/>
      <c r="E351" s="197"/>
      <c r="F351" s="197"/>
      <c r="J351" s="198"/>
    </row>
    <row r="352" spans="2:10">
      <c r="B352" s="223"/>
      <c r="C352" s="223"/>
      <c r="E352" s="197"/>
      <c r="F352" s="197"/>
      <c r="J352" s="198"/>
    </row>
    <row r="353" spans="2:10">
      <c r="B353" s="223"/>
      <c r="C353" s="223"/>
      <c r="E353" s="197"/>
      <c r="F353" s="197"/>
      <c r="J353" s="198"/>
    </row>
    <row r="354" spans="2:10">
      <c r="B354" s="223"/>
      <c r="C354" s="223"/>
      <c r="E354" s="197"/>
      <c r="F354" s="197"/>
      <c r="J354" s="198"/>
    </row>
    <row r="355" spans="2:10">
      <c r="B355" s="223"/>
      <c r="C355" s="223"/>
      <c r="E355" s="197"/>
      <c r="F355" s="197"/>
      <c r="J355" s="198"/>
    </row>
    <row r="356" spans="2:10">
      <c r="B356" s="223"/>
      <c r="C356" s="223"/>
      <c r="E356" s="197"/>
      <c r="F356" s="197"/>
      <c r="J356" s="198"/>
    </row>
    <row r="357" spans="2:10">
      <c r="B357" s="223"/>
      <c r="C357" s="223"/>
      <c r="E357" s="197"/>
      <c r="F357" s="197"/>
      <c r="J357" s="198"/>
    </row>
    <row r="358" spans="2:10">
      <c r="B358" s="223"/>
      <c r="C358" s="223"/>
      <c r="E358" s="197"/>
      <c r="F358" s="197"/>
      <c r="J358" s="198"/>
    </row>
    <row r="359" spans="2:10">
      <c r="B359" s="223"/>
      <c r="C359" s="223"/>
      <c r="E359" s="197"/>
      <c r="F359" s="197"/>
      <c r="J359" s="198"/>
    </row>
    <row r="360" spans="2:10">
      <c r="B360" s="223"/>
      <c r="C360" s="223"/>
      <c r="E360" s="197"/>
      <c r="F360" s="197"/>
      <c r="J360" s="198"/>
    </row>
    <row r="361" spans="2:10">
      <c r="B361" s="223"/>
      <c r="C361" s="223"/>
      <c r="E361" s="197"/>
      <c r="F361" s="197"/>
      <c r="J361" s="198"/>
    </row>
    <row r="362" spans="2:10">
      <c r="B362" s="223"/>
      <c r="C362" s="223"/>
      <c r="E362" s="197"/>
      <c r="F362" s="197"/>
      <c r="J362" s="198"/>
    </row>
    <row r="363" spans="2:10">
      <c r="B363" s="223"/>
      <c r="C363" s="223"/>
      <c r="E363" s="197"/>
      <c r="F363" s="197"/>
      <c r="J363" s="198"/>
    </row>
    <row r="364" spans="2:10">
      <c r="B364" s="223"/>
      <c r="C364" s="223"/>
      <c r="E364" s="197"/>
      <c r="F364" s="197"/>
      <c r="J364" s="198"/>
    </row>
    <row r="365" spans="2:10">
      <c r="B365" s="223"/>
      <c r="C365" s="223"/>
      <c r="E365" s="197"/>
      <c r="F365" s="197"/>
      <c r="J365" s="198"/>
    </row>
    <row r="366" spans="2:10">
      <c r="B366" s="223"/>
      <c r="C366" s="223"/>
      <c r="E366" s="197"/>
      <c r="F366" s="197"/>
      <c r="J366" s="198"/>
    </row>
    <row r="367" spans="2:10">
      <c r="B367" s="223"/>
      <c r="C367" s="223"/>
      <c r="E367" s="197"/>
      <c r="F367" s="197"/>
      <c r="J367" s="198"/>
    </row>
    <row r="368" spans="2:10">
      <c r="B368" s="223"/>
      <c r="C368" s="223"/>
      <c r="E368" s="197"/>
      <c r="F368" s="197"/>
      <c r="J368" s="198"/>
    </row>
    <row r="369" spans="2:10">
      <c r="B369" s="223"/>
      <c r="C369" s="223"/>
      <c r="E369" s="197"/>
      <c r="F369" s="197"/>
      <c r="J369" s="198"/>
    </row>
    <row r="370" spans="2:10">
      <c r="B370" s="223"/>
      <c r="C370" s="223"/>
      <c r="E370" s="197"/>
      <c r="F370" s="197"/>
      <c r="J370" s="198"/>
    </row>
    <row r="371" spans="2:10">
      <c r="B371" s="223"/>
      <c r="C371" s="223"/>
      <c r="E371" s="197"/>
      <c r="F371" s="197"/>
      <c r="J371" s="198"/>
    </row>
    <row r="372" spans="2:10">
      <c r="B372" s="223"/>
      <c r="C372" s="223"/>
      <c r="E372" s="197"/>
      <c r="F372" s="197"/>
      <c r="J372" s="198"/>
    </row>
    <row r="373" spans="2:10">
      <c r="B373" s="223"/>
      <c r="C373" s="223"/>
      <c r="E373" s="197"/>
      <c r="F373" s="197"/>
      <c r="J373" s="198"/>
    </row>
    <row r="374" spans="2:10">
      <c r="B374" s="223"/>
      <c r="C374" s="223"/>
      <c r="E374" s="197"/>
      <c r="F374" s="197"/>
      <c r="J374" s="198"/>
    </row>
    <row r="375" spans="2:10">
      <c r="B375" s="223"/>
      <c r="C375" s="223"/>
      <c r="E375" s="197"/>
      <c r="F375" s="197"/>
      <c r="J375" s="198"/>
    </row>
    <row r="376" spans="2:10">
      <c r="B376" s="223"/>
      <c r="C376" s="223"/>
      <c r="E376" s="197"/>
      <c r="F376" s="197"/>
      <c r="J376" s="198"/>
    </row>
    <row r="377" spans="2:10">
      <c r="B377" s="223"/>
      <c r="C377" s="223"/>
      <c r="E377" s="197"/>
      <c r="F377" s="197"/>
      <c r="J377" s="198"/>
    </row>
    <row r="378" spans="2:10">
      <c r="B378" s="223"/>
      <c r="C378" s="223"/>
      <c r="E378" s="197"/>
      <c r="F378" s="197"/>
      <c r="J378" s="198"/>
    </row>
    <row r="379" spans="2:10">
      <c r="B379" s="223"/>
      <c r="C379" s="223"/>
      <c r="E379" s="197"/>
      <c r="F379" s="197"/>
      <c r="J379" s="198"/>
    </row>
    <row r="380" spans="2:10">
      <c r="B380" s="223"/>
      <c r="C380" s="223"/>
      <c r="E380" s="197"/>
      <c r="F380" s="197"/>
      <c r="J380" s="198"/>
    </row>
    <row r="381" spans="2:10">
      <c r="B381" s="223"/>
      <c r="C381" s="223"/>
      <c r="E381" s="197"/>
      <c r="F381" s="197"/>
      <c r="J381" s="198"/>
    </row>
    <row r="382" spans="2:10">
      <c r="B382" s="223"/>
      <c r="C382" s="223"/>
      <c r="E382" s="197"/>
      <c r="F382" s="197"/>
      <c r="J382" s="198"/>
    </row>
    <row r="383" spans="2:10">
      <c r="B383" s="223"/>
      <c r="C383" s="223"/>
      <c r="E383" s="197"/>
      <c r="F383" s="197"/>
      <c r="J383" s="198"/>
    </row>
    <row r="384" spans="2:10">
      <c r="B384" s="223"/>
      <c r="C384" s="223"/>
      <c r="E384" s="197"/>
      <c r="F384" s="197"/>
      <c r="J384" s="198"/>
    </row>
    <row r="385" spans="2:10">
      <c r="B385" s="223"/>
      <c r="C385" s="223"/>
      <c r="E385" s="197"/>
      <c r="F385" s="197"/>
      <c r="J385" s="198"/>
    </row>
    <row r="386" spans="2:10">
      <c r="B386" s="223"/>
      <c r="C386" s="223"/>
      <c r="E386" s="197"/>
      <c r="F386" s="197"/>
      <c r="J386" s="198"/>
    </row>
    <row r="387" spans="2:10">
      <c r="B387" s="223"/>
      <c r="C387" s="223"/>
      <c r="E387" s="197"/>
      <c r="F387" s="197"/>
      <c r="J387" s="198"/>
    </row>
    <row r="388" spans="2:10">
      <c r="B388" s="223"/>
      <c r="C388" s="223"/>
      <c r="E388" s="197"/>
      <c r="F388" s="197"/>
      <c r="J388" s="198"/>
    </row>
    <row r="389" spans="2:10">
      <c r="B389" s="223"/>
      <c r="C389" s="223"/>
      <c r="E389" s="197"/>
      <c r="F389" s="197"/>
      <c r="J389" s="198"/>
    </row>
    <row r="390" spans="2:10">
      <c r="B390" s="223"/>
      <c r="C390" s="223"/>
      <c r="E390" s="197"/>
      <c r="F390" s="197"/>
      <c r="J390" s="198"/>
    </row>
    <row r="391" spans="2:10">
      <c r="B391" s="223"/>
      <c r="C391" s="223"/>
      <c r="E391" s="197"/>
      <c r="F391" s="197"/>
      <c r="J391" s="198"/>
    </row>
    <row r="392" spans="2:10">
      <c r="B392" s="223"/>
      <c r="C392" s="223"/>
      <c r="E392" s="197"/>
      <c r="F392" s="197"/>
      <c r="J392" s="198"/>
    </row>
    <row r="393" spans="2:10">
      <c r="B393" s="223"/>
      <c r="C393" s="223"/>
      <c r="E393" s="197"/>
      <c r="F393" s="197"/>
      <c r="J393" s="198"/>
    </row>
    <row r="394" spans="2:10">
      <c r="B394" s="223"/>
      <c r="C394" s="223"/>
      <c r="E394" s="197"/>
      <c r="F394" s="197"/>
      <c r="J394" s="198"/>
    </row>
    <row r="395" spans="2:10">
      <c r="B395" s="223"/>
      <c r="C395" s="223"/>
      <c r="E395" s="197"/>
      <c r="F395" s="197"/>
      <c r="J395" s="198"/>
    </row>
    <row r="396" spans="2:10">
      <c r="B396" s="223"/>
      <c r="C396" s="223"/>
      <c r="E396" s="197"/>
      <c r="F396" s="197"/>
      <c r="J396" s="198"/>
    </row>
    <row r="397" spans="2:10">
      <c r="B397" s="223"/>
      <c r="C397" s="223"/>
      <c r="E397" s="197"/>
      <c r="F397" s="197"/>
      <c r="J397" s="198"/>
    </row>
    <row r="398" spans="2:10">
      <c r="B398" s="223"/>
      <c r="C398" s="223"/>
      <c r="E398" s="197"/>
      <c r="F398" s="197"/>
      <c r="J398" s="198"/>
    </row>
    <row r="399" spans="2:10">
      <c r="B399" s="223"/>
      <c r="C399" s="223"/>
      <c r="E399" s="197"/>
      <c r="F399" s="197"/>
      <c r="J399" s="198"/>
    </row>
    <row r="400" spans="2:10">
      <c r="B400" s="223"/>
      <c r="C400" s="223"/>
      <c r="E400" s="197"/>
      <c r="F400" s="197"/>
      <c r="J400" s="198"/>
    </row>
    <row r="401" spans="2:10">
      <c r="B401" s="223"/>
      <c r="C401" s="223"/>
      <c r="E401" s="197"/>
      <c r="F401" s="197"/>
      <c r="J401" s="198"/>
    </row>
    <row r="402" spans="2:10">
      <c r="B402" s="223"/>
      <c r="C402" s="223"/>
      <c r="E402" s="197"/>
      <c r="F402" s="197"/>
      <c r="J402" s="198"/>
    </row>
    <row r="403" spans="2:10">
      <c r="B403" s="223"/>
      <c r="C403" s="223"/>
      <c r="E403" s="197"/>
      <c r="F403" s="197"/>
      <c r="J403" s="198"/>
    </row>
    <row r="404" spans="2:10">
      <c r="B404" s="223"/>
      <c r="C404" s="223"/>
      <c r="E404" s="197"/>
      <c r="F404" s="197"/>
      <c r="J404" s="198"/>
    </row>
    <row r="405" spans="2:10">
      <c r="B405" s="223"/>
      <c r="C405" s="223"/>
      <c r="E405" s="197"/>
      <c r="F405" s="197"/>
      <c r="J405" s="198"/>
    </row>
    <row r="406" spans="2:10">
      <c r="B406" s="223"/>
      <c r="C406" s="223"/>
      <c r="E406" s="197"/>
      <c r="F406" s="197"/>
      <c r="J406" s="198"/>
    </row>
    <row r="407" spans="2:10">
      <c r="B407" s="223"/>
      <c r="C407" s="223"/>
      <c r="E407" s="197"/>
      <c r="F407" s="197"/>
      <c r="J407" s="198"/>
    </row>
    <row r="408" spans="2:10">
      <c r="B408" s="223"/>
      <c r="C408" s="223"/>
      <c r="E408" s="197"/>
      <c r="F408" s="197"/>
      <c r="J408" s="198"/>
    </row>
    <row r="409" spans="2:10">
      <c r="B409" s="223"/>
      <c r="C409" s="223"/>
      <c r="E409" s="197"/>
      <c r="F409" s="197"/>
      <c r="J409" s="198"/>
    </row>
    <row r="410" spans="2:10">
      <c r="B410" s="223"/>
      <c r="C410" s="223"/>
      <c r="E410" s="197"/>
      <c r="F410" s="197"/>
      <c r="J410" s="198"/>
    </row>
    <row r="411" spans="2:10">
      <c r="B411" s="223"/>
      <c r="C411" s="223"/>
      <c r="E411" s="197"/>
      <c r="F411" s="197"/>
      <c r="J411" s="198"/>
    </row>
    <row r="412" spans="2:10">
      <c r="B412" s="223"/>
      <c r="C412" s="223"/>
      <c r="E412" s="197"/>
      <c r="F412" s="197"/>
      <c r="J412" s="198"/>
    </row>
    <row r="413" spans="2:10">
      <c r="B413" s="223"/>
      <c r="C413" s="223"/>
      <c r="E413" s="197"/>
      <c r="F413" s="197"/>
      <c r="J413" s="198"/>
    </row>
    <row r="414" spans="2:10">
      <c r="B414" s="223"/>
      <c r="C414" s="223"/>
      <c r="E414" s="197"/>
      <c r="F414" s="197"/>
      <c r="J414" s="198"/>
    </row>
    <row r="415" spans="2:10">
      <c r="B415" s="223"/>
      <c r="C415" s="223"/>
      <c r="E415" s="197"/>
      <c r="F415" s="197"/>
      <c r="J415" s="198"/>
    </row>
    <row r="416" spans="2:10">
      <c r="B416" s="223"/>
      <c r="C416" s="223"/>
      <c r="E416" s="197"/>
      <c r="F416" s="197"/>
      <c r="J416" s="198"/>
    </row>
    <row r="417" spans="2:10">
      <c r="B417" s="223"/>
      <c r="C417" s="223"/>
      <c r="E417" s="197"/>
      <c r="F417" s="197"/>
      <c r="J417" s="198"/>
    </row>
    <row r="418" spans="2:10">
      <c r="B418" s="223"/>
      <c r="C418" s="223"/>
      <c r="E418" s="197"/>
      <c r="F418" s="197"/>
      <c r="J418" s="198"/>
    </row>
    <row r="419" spans="2:10">
      <c r="B419" s="223"/>
      <c r="C419" s="223"/>
      <c r="E419" s="197"/>
      <c r="F419" s="197"/>
      <c r="J419" s="198"/>
    </row>
    <row r="420" spans="2:10">
      <c r="B420" s="223"/>
      <c r="C420" s="223"/>
      <c r="E420" s="197"/>
      <c r="F420" s="197"/>
      <c r="J420" s="198"/>
    </row>
    <row r="421" spans="2:10">
      <c r="B421" s="223"/>
      <c r="C421" s="223"/>
      <c r="E421" s="197"/>
      <c r="F421" s="197"/>
      <c r="J421" s="198"/>
    </row>
    <row r="422" spans="2:10">
      <c r="B422" s="223"/>
      <c r="C422" s="223"/>
      <c r="E422" s="197"/>
      <c r="F422" s="197"/>
      <c r="J422" s="198"/>
    </row>
    <row r="423" spans="2:10">
      <c r="B423" s="223"/>
      <c r="C423" s="223"/>
      <c r="E423" s="197"/>
      <c r="F423" s="197"/>
      <c r="J423" s="198"/>
    </row>
    <row r="424" spans="2:10">
      <c r="B424" s="223"/>
      <c r="C424" s="223"/>
      <c r="E424" s="197"/>
      <c r="F424" s="197"/>
      <c r="J424" s="198"/>
    </row>
    <row r="425" spans="2:10">
      <c r="B425" s="223"/>
      <c r="C425" s="223"/>
      <c r="E425" s="197"/>
      <c r="F425" s="197"/>
      <c r="J425" s="198"/>
    </row>
    <row r="426" spans="2:10">
      <c r="B426" s="223"/>
      <c r="C426" s="223"/>
      <c r="E426" s="197"/>
      <c r="F426" s="197"/>
      <c r="J426" s="198"/>
    </row>
    <row r="427" spans="2:10">
      <c r="B427" s="223"/>
      <c r="C427" s="223"/>
      <c r="E427" s="197"/>
      <c r="F427" s="197"/>
      <c r="J427" s="198"/>
    </row>
    <row r="428" spans="2:10">
      <c r="B428" s="223"/>
      <c r="C428" s="223"/>
      <c r="E428" s="197"/>
      <c r="F428" s="197"/>
      <c r="J428" s="198"/>
    </row>
    <row r="429" spans="2:10">
      <c r="B429" s="223"/>
      <c r="C429" s="223"/>
      <c r="E429" s="197"/>
      <c r="F429" s="197"/>
      <c r="J429" s="198"/>
    </row>
    <row r="430" spans="2:10">
      <c r="B430" s="223"/>
      <c r="C430" s="223"/>
      <c r="E430" s="197"/>
      <c r="F430" s="197"/>
      <c r="J430" s="198"/>
    </row>
    <row r="431" spans="2:10">
      <c r="B431" s="223"/>
      <c r="C431" s="223"/>
      <c r="E431" s="197"/>
      <c r="F431" s="197"/>
      <c r="J431" s="198"/>
    </row>
    <row r="432" spans="2:10">
      <c r="B432" s="223"/>
      <c r="C432" s="223"/>
      <c r="E432" s="197"/>
      <c r="F432" s="197"/>
      <c r="J432" s="198"/>
    </row>
    <row r="433" spans="2:10">
      <c r="B433" s="223"/>
      <c r="C433" s="223"/>
      <c r="E433" s="197"/>
      <c r="F433" s="197"/>
      <c r="J433" s="198"/>
    </row>
    <row r="434" spans="2:10">
      <c r="B434" s="223"/>
      <c r="C434" s="223"/>
      <c r="E434" s="197"/>
      <c r="F434" s="197"/>
      <c r="J434" s="198"/>
    </row>
    <row r="435" spans="2:10">
      <c r="B435" s="223"/>
      <c r="C435" s="223"/>
      <c r="E435" s="197"/>
      <c r="F435" s="197"/>
      <c r="J435" s="198"/>
    </row>
    <row r="436" spans="2:10">
      <c r="B436" s="223"/>
      <c r="C436" s="223"/>
      <c r="E436" s="197"/>
      <c r="F436" s="197"/>
      <c r="J436" s="198"/>
    </row>
    <row r="437" spans="2:10">
      <c r="B437" s="223"/>
      <c r="C437" s="223"/>
      <c r="E437" s="197"/>
      <c r="F437" s="197"/>
      <c r="J437" s="198"/>
    </row>
    <row r="438" spans="2:10">
      <c r="B438" s="223"/>
      <c r="C438" s="223"/>
      <c r="E438" s="197"/>
      <c r="F438" s="197"/>
      <c r="J438" s="198"/>
    </row>
    <row r="439" spans="2:10">
      <c r="B439" s="223"/>
      <c r="C439" s="223"/>
      <c r="E439" s="197"/>
      <c r="F439" s="197"/>
      <c r="J439" s="198"/>
    </row>
    <row r="440" spans="2:10">
      <c r="B440" s="223"/>
      <c r="C440" s="223"/>
      <c r="E440" s="197"/>
      <c r="F440" s="197"/>
      <c r="J440" s="198"/>
    </row>
    <row r="441" spans="2:10">
      <c r="B441" s="223"/>
      <c r="C441" s="223"/>
      <c r="E441" s="197"/>
      <c r="F441" s="197"/>
      <c r="J441" s="198"/>
    </row>
    <row r="442" spans="2:10">
      <c r="B442" s="223"/>
      <c r="C442" s="223"/>
      <c r="E442" s="197"/>
      <c r="F442" s="197"/>
      <c r="J442" s="198"/>
    </row>
    <row r="443" spans="2:10">
      <c r="B443" s="223"/>
      <c r="C443" s="223"/>
      <c r="E443" s="197"/>
      <c r="F443" s="197"/>
      <c r="J443" s="198"/>
    </row>
    <row r="444" spans="2:10">
      <c r="B444" s="223"/>
      <c r="C444" s="223"/>
      <c r="E444" s="197"/>
      <c r="F444" s="197"/>
      <c r="J444" s="198"/>
    </row>
    <row r="445" spans="2:10">
      <c r="B445" s="223"/>
      <c r="C445" s="223"/>
      <c r="E445" s="197"/>
      <c r="F445" s="197"/>
      <c r="J445" s="198"/>
    </row>
    <row r="446" spans="2:10">
      <c r="B446" s="223"/>
      <c r="C446" s="223"/>
      <c r="E446" s="197"/>
      <c r="F446" s="197"/>
      <c r="J446" s="198"/>
    </row>
    <row r="447" spans="2:10">
      <c r="B447" s="223"/>
      <c r="C447" s="223"/>
      <c r="E447" s="197"/>
      <c r="F447" s="197"/>
      <c r="J447" s="198"/>
    </row>
    <row r="448" spans="2:10">
      <c r="B448" s="223"/>
      <c r="C448" s="223"/>
      <c r="E448" s="197"/>
      <c r="F448" s="197"/>
      <c r="J448" s="198"/>
    </row>
    <row r="449" spans="2:10">
      <c r="B449" s="223"/>
      <c r="C449" s="223"/>
      <c r="E449" s="197"/>
      <c r="F449" s="197"/>
      <c r="J449" s="198"/>
    </row>
    <row r="450" spans="2:10">
      <c r="B450" s="223"/>
      <c r="C450" s="223"/>
      <c r="E450" s="197"/>
      <c r="F450" s="197"/>
      <c r="J450" s="198"/>
    </row>
    <row r="451" spans="2:10">
      <c r="B451" s="223"/>
      <c r="C451" s="223"/>
      <c r="E451" s="197"/>
      <c r="F451" s="197"/>
      <c r="J451" s="198"/>
    </row>
    <row r="452" spans="2:10">
      <c r="B452" s="223"/>
      <c r="C452" s="223"/>
      <c r="E452" s="197"/>
      <c r="F452" s="197"/>
      <c r="J452" s="198"/>
    </row>
    <row r="453" spans="2:10">
      <c r="B453" s="223"/>
      <c r="C453" s="223"/>
      <c r="E453" s="197"/>
      <c r="F453" s="197"/>
      <c r="J453" s="198"/>
    </row>
    <row r="454" spans="2:10">
      <c r="B454" s="223"/>
      <c r="C454" s="223"/>
      <c r="E454" s="197"/>
      <c r="F454" s="197"/>
      <c r="J454" s="198"/>
    </row>
    <row r="455" spans="2:10">
      <c r="B455" s="223"/>
      <c r="C455" s="223"/>
      <c r="E455" s="197"/>
      <c r="F455" s="197"/>
      <c r="J455" s="198"/>
    </row>
    <row r="456" spans="2:10">
      <c r="B456" s="223"/>
      <c r="C456" s="223"/>
      <c r="E456" s="197"/>
      <c r="F456" s="197"/>
      <c r="J456" s="198"/>
    </row>
    <row r="457" spans="2:10">
      <c r="B457" s="223"/>
      <c r="C457" s="223"/>
      <c r="E457" s="197"/>
      <c r="F457" s="197"/>
      <c r="J457" s="198"/>
    </row>
    <row r="458" spans="2:10">
      <c r="B458" s="223"/>
      <c r="C458" s="223"/>
      <c r="E458" s="197"/>
      <c r="F458" s="197"/>
      <c r="J458" s="198"/>
    </row>
    <row r="459" spans="2:10">
      <c r="B459" s="223"/>
      <c r="C459" s="223"/>
      <c r="E459" s="197"/>
      <c r="F459" s="197"/>
      <c r="J459" s="198"/>
    </row>
    <row r="460" spans="2:10">
      <c r="B460" s="223"/>
      <c r="C460" s="223"/>
      <c r="E460" s="197"/>
      <c r="F460" s="197"/>
      <c r="J460" s="198"/>
    </row>
    <row r="461" spans="2:10">
      <c r="B461" s="223"/>
      <c r="C461" s="223"/>
      <c r="E461" s="197"/>
      <c r="F461" s="197"/>
      <c r="J461" s="198"/>
    </row>
    <row r="462" spans="2:10">
      <c r="B462" s="223"/>
      <c r="C462" s="223"/>
      <c r="E462" s="197"/>
      <c r="F462" s="197"/>
      <c r="J462" s="198"/>
    </row>
    <row r="463" spans="2:10">
      <c r="B463" s="223"/>
      <c r="C463" s="223"/>
      <c r="E463" s="197"/>
      <c r="F463" s="197"/>
      <c r="J463" s="198"/>
    </row>
    <row r="464" spans="2:10">
      <c r="B464" s="223"/>
      <c r="C464" s="223"/>
      <c r="E464" s="197"/>
      <c r="F464" s="197"/>
      <c r="J464" s="198"/>
    </row>
    <row r="465" spans="2:10">
      <c r="B465" s="223"/>
      <c r="C465" s="223"/>
      <c r="E465" s="197"/>
      <c r="F465" s="197"/>
      <c r="J465" s="198"/>
    </row>
    <row r="466" spans="2:10">
      <c r="B466" s="223"/>
      <c r="C466" s="223"/>
      <c r="E466" s="197"/>
      <c r="F466" s="197"/>
      <c r="J466" s="198"/>
    </row>
    <row r="467" spans="2:10">
      <c r="B467" s="223"/>
      <c r="C467" s="223"/>
      <c r="E467" s="197"/>
      <c r="F467" s="197"/>
      <c r="J467" s="198"/>
    </row>
    <row r="468" spans="2:10">
      <c r="B468" s="223"/>
      <c r="C468" s="223"/>
      <c r="E468" s="197"/>
      <c r="F468" s="197"/>
      <c r="J468" s="198"/>
    </row>
    <row r="469" spans="2:10">
      <c r="B469" s="223"/>
      <c r="C469" s="223"/>
      <c r="E469" s="197"/>
      <c r="F469" s="197"/>
      <c r="J469" s="198"/>
    </row>
    <row r="470" spans="2:10">
      <c r="B470" s="223"/>
      <c r="C470" s="223"/>
      <c r="E470" s="197"/>
      <c r="F470" s="197"/>
      <c r="J470" s="198"/>
    </row>
    <row r="471" spans="2:10">
      <c r="B471" s="223"/>
      <c r="C471" s="223"/>
      <c r="E471" s="197"/>
      <c r="F471" s="197"/>
      <c r="J471" s="198"/>
    </row>
    <row r="472" spans="2:10">
      <c r="B472" s="223"/>
      <c r="C472" s="223"/>
      <c r="E472" s="197"/>
      <c r="F472" s="197"/>
      <c r="J472" s="198"/>
    </row>
    <row r="473" spans="2:10">
      <c r="B473" s="223"/>
      <c r="C473" s="223"/>
      <c r="E473" s="197"/>
      <c r="F473" s="197"/>
      <c r="J473" s="198"/>
    </row>
    <row r="474" spans="2:10">
      <c r="B474" s="223"/>
      <c r="C474" s="223"/>
      <c r="E474" s="197"/>
      <c r="F474" s="197"/>
      <c r="J474" s="198"/>
    </row>
    <row r="475" spans="2:10">
      <c r="B475" s="223"/>
      <c r="C475" s="223"/>
      <c r="E475" s="197"/>
      <c r="F475" s="197"/>
      <c r="J475" s="198"/>
    </row>
    <row r="476" spans="2:10">
      <c r="B476" s="223"/>
      <c r="C476" s="223"/>
      <c r="E476" s="197"/>
      <c r="F476" s="197"/>
      <c r="J476" s="198"/>
    </row>
    <row r="477" spans="2:10">
      <c r="B477" s="223"/>
      <c r="C477" s="223"/>
      <c r="E477" s="197"/>
      <c r="F477" s="197"/>
      <c r="J477" s="198"/>
    </row>
    <row r="478" spans="2:10">
      <c r="B478" s="223"/>
      <c r="C478" s="223"/>
      <c r="E478" s="197"/>
      <c r="F478" s="197"/>
      <c r="J478" s="198"/>
    </row>
    <row r="479" spans="2:10">
      <c r="B479" s="223"/>
      <c r="C479" s="223"/>
      <c r="E479" s="197"/>
      <c r="F479" s="197"/>
      <c r="J479" s="198"/>
    </row>
    <row r="480" spans="2:10">
      <c r="B480" s="223"/>
      <c r="C480" s="223"/>
      <c r="E480" s="197"/>
      <c r="F480" s="197"/>
      <c r="J480" s="198"/>
    </row>
    <row r="481" spans="2:10">
      <c r="B481" s="223"/>
      <c r="C481" s="223"/>
      <c r="E481" s="197"/>
      <c r="F481" s="197"/>
      <c r="J481" s="198"/>
    </row>
    <row r="482" spans="2:10">
      <c r="B482" s="223"/>
      <c r="C482" s="223"/>
      <c r="E482" s="197"/>
      <c r="F482" s="197"/>
      <c r="J482" s="198"/>
    </row>
    <row r="483" spans="2:10">
      <c r="B483" s="223"/>
      <c r="C483" s="223"/>
      <c r="E483" s="197"/>
      <c r="F483" s="197"/>
      <c r="J483" s="198"/>
    </row>
    <row r="484" spans="2:10">
      <c r="B484" s="223"/>
      <c r="C484" s="223"/>
      <c r="E484" s="197"/>
      <c r="F484" s="197"/>
      <c r="J484" s="198"/>
    </row>
    <row r="485" spans="2:10">
      <c r="B485" s="223"/>
      <c r="C485" s="223"/>
      <c r="E485" s="197"/>
      <c r="F485" s="197"/>
      <c r="J485" s="198"/>
    </row>
    <row r="486" spans="2:10">
      <c r="B486" s="223"/>
      <c r="C486" s="223"/>
      <c r="E486" s="197"/>
      <c r="F486" s="197"/>
      <c r="J486" s="198"/>
    </row>
    <row r="487" spans="2:10">
      <c r="B487" s="223"/>
      <c r="C487" s="223"/>
      <c r="E487" s="197"/>
      <c r="F487" s="197"/>
      <c r="J487" s="198"/>
    </row>
    <row r="488" spans="2:10">
      <c r="B488" s="223"/>
      <c r="C488" s="223"/>
      <c r="E488" s="197"/>
      <c r="F488" s="197"/>
      <c r="J488" s="198"/>
    </row>
    <row r="489" spans="2:10">
      <c r="B489" s="223"/>
      <c r="C489" s="223"/>
      <c r="E489" s="197"/>
      <c r="F489" s="197"/>
      <c r="J489" s="198"/>
    </row>
    <row r="490" spans="2:10">
      <c r="B490" s="223"/>
      <c r="C490" s="223"/>
      <c r="E490" s="197"/>
      <c r="F490" s="197"/>
      <c r="J490" s="198"/>
    </row>
    <row r="491" spans="2:10">
      <c r="B491" s="223"/>
      <c r="C491" s="223"/>
      <c r="E491" s="197"/>
      <c r="F491" s="197"/>
      <c r="J491" s="198"/>
    </row>
    <row r="492" spans="2:10">
      <c r="B492" s="223"/>
      <c r="C492" s="223"/>
      <c r="E492" s="197"/>
      <c r="F492" s="197"/>
      <c r="J492" s="198"/>
    </row>
    <row r="493" spans="2:10">
      <c r="B493" s="223"/>
      <c r="C493" s="223"/>
      <c r="E493" s="197"/>
      <c r="F493" s="197"/>
      <c r="J493" s="198"/>
    </row>
    <row r="494" spans="2:10">
      <c r="B494" s="223"/>
      <c r="C494" s="223"/>
      <c r="E494" s="197"/>
      <c r="F494" s="197"/>
      <c r="J494" s="198"/>
    </row>
    <row r="495" spans="2:10">
      <c r="B495" s="223"/>
      <c r="C495" s="223"/>
      <c r="E495" s="197"/>
      <c r="F495" s="197"/>
      <c r="J495" s="198"/>
    </row>
    <row r="496" spans="2:10">
      <c r="B496" s="223"/>
      <c r="C496" s="223"/>
      <c r="E496" s="197"/>
      <c r="F496" s="197"/>
      <c r="J496" s="198"/>
    </row>
    <row r="497" spans="2:10">
      <c r="B497" s="223"/>
      <c r="C497" s="223"/>
      <c r="E497" s="197"/>
      <c r="F497" s="197"/>
      <c r="J497" s="198"/>
    </row>
    <row r="498" spans="2:10">
      <c r="B498" s="223"/>
      <c r="C498" s="223"/>
      <c r="E498" s="197"/>
      <c r="F498" s="197"/>
      <c r="J498" s="198"/>
    </row>
    <row r="499" spans="2:10">
      <c r="B499" s="223"/>
      <c r="C499" s="223"/>
      <c r="E499" s="197"/>
      <c r="F499" s="197"/>
      <c r="J499" s="198"/>
    </row>
    <row r="500" spans="2:10">
      <c r="B500" s="223"/>
      <c r="C500" s="223"/>
      <c r="E500" s="197"/>
      <c r="F500" s="197"/>
      <c r="J500" s="198"/>
    </row>
    <row r="501" spans="2:10">
      <c r="B501" s="223"/>
      <c r="C501" s="223"/>
      <c r="E501" s="197"/>
      <c r="F501" s="197"/>
      <c r="J501" s="198"/>
    </row>
    <row r="502" spans="2:10">
      <c r="B502" s="223"/>
      <c r="C502" s="223"/>
      <c r="E502" s="197"/>
      <c r="F502" s="197"/>
      <c r="J502" s="198"/>
    </row>
    <row r="503" spans="2:10">
      <c r="B503" s="223"/>
      <c r="C503" s="223"/>
      <c r="E503" s="197"/>
      <c r="F503" s="197"/>
      <c r="J503" s="198"/>
    </row>
    <row r="504" spans="2:10">
      <c r="B504" s="223"/>
      <c r="C504" s="223"/>
      <c r="E504" s="197"/>
      <c r="F504" s="197"/>
      <c r="J504" s="198"/>
    </row>
    <row r="505" spans="2:10">
      <c r="B505" s="223"/>
      <c r="C505" s="223"/>
      <c r="E505" s="197"/>
      <c r="F505" s="197"/>
      <c r="J505" s="198"/>
    </row>
    <row r="506" spans="2:10">
      <c r="B506" s="223"/>
      <c r="C506" s="223"/>
      <c r="E506" s="197"/>
      <c r="F506" s="197"/>
      <c r="J506" s="198"/>
    </row>
    <row r="507" spans="2:10">
      <c r="B507" s="223"/>
      <c r="C507" s="223"/>
      <c r="E507" s="197"/>
      <c r="F507" s="197"/>
      <c r="J507" s="198"/>
    </row>
    <row r="508" spans="2:10">
      <c r="B508" s="223"/>
      <c r="C508" s="223"/>
      <c r="E508" s="197"/>
      <c r="F508" s="197"/>
      <c r="J508" s="198"/>
    </row>
    <row r="509" spans="2:10">
      <c r="B509" s="223"/>
      <c r="C509" s="223"/>
      <c r="E509" s="197"/>
      <c r="F509" s="197"/>
      <c r="J509" s="198"/>
    </row>
    <row r="510" spans="2:10">
      <c r="B510" s="223"/>
      <c r="C510" s="223"/>
      <c r="E510" s="197"/>
      <c r="F510" s="197"/>
      <c r="J510" s="198"/>
    </row>
    <row r="511" spans="2:10">
      <c r="B511" s="223"/>
      <c r="C511" s="223"/>
      <c r="E511" s="197"/>
      <c r="F511" s="197"/>
      <c r="J511" s="198"/>
    </row>
    <row r="512" spans="2:10">
      <c r="B512" s="223"/>
      <c r="C512" s="223"/>
      <c r="E512" s="197"/>
      <c r="F512" s="197"/>
      <c r="J512" s="198"/>
    </row>
    <row r="513" spans="2:10">
      <c r="B513" s="223"/>
      <c r="C513" s="223"/>
      <c r="E513" s="197"/>
      <c r="F513" s="197"/>
      <c r="J513" s="198"/>
    </row>
    <row r="514" spans="2:10">
      <c r="B514" s="223"/>
      <c r="C514" s="223"/>
      <c r="E514" s="197"/>
      <c r="F514" s="197"/>
      <c r="J514" s="198"/>
    </row>
    <row r="515" spans="2:10">
      <c r="B515" s="223"/>
      <c r="C515" s="223"/>
      <c r="E515" s="197"/>
      <c r="F515" s="197"/>
      <c r="J515" s="198"/>
    </row>
    <row r="516" spans="2:10">
      <c r="B516" s="223"/>
      <c r="C516" s="223"/>
      <c r="E516" s="197"/>
      <c r="F516" s="197"/>
      <c r="J516" s="198"/>
    </row>
    <row r="517" spans="2:10">
      <c r="B517" s="223"/>
      <c r="C517" s="223"/>
      <c r="E517" s="197"/>
      <c r="F517" s="197"/>
      <c r="J517" s="198"/>
    </row>
    <row r="518" spans="2:10">
      <c r="B518" s="223"/>
      <c r="C518" s="223"/>
      <c r="E518" s="197"/>
      <c r="F518" s="197"/>
      <c r="J518" s="198"/>
    </row>
    <row r="519" spans="2:10">
      <c r="B519" s="223"/>
      <c r="C519" s="223"/>
      <c r="E519" s="197"/>
      <c r="F519" s="197"/>
      <c r="J519" s="198"/>
    </row>
    <row r="520" spans="2:10">
      <c r="B520" s="223"/>
      <c r="C520" s="223"/>
      <c r="E520" s="197"/>
      <c r="F520" s="197"/>
      <c r="J520" s="198"/>
    </row>
    <row r="521" spans="2:10">
      <c r="B521" s="223"/>
      <c r="C521" s="223"/>
      <c r="E521" s="197"/>
      <c r="F521" s="197"/>
      <c r="J521" s="198"/>
    </row>
    <row r="522" spans="2:10">
      <c r="B522" s="223"/>
      <c r="C522" s="223"/>
      <c r="E522" s="197"/>
      <c r="F522" s="197"/>
      <c r="J522" s="198"/>
    </row>
    <row r="523" spans="2:10">
      <c r="B523" s="223"/>
      <c r="C523" s="223"/>
      <c r="E523" s="197"/>
      <c r="F523" s="197"/>
      <c r="J523" s="198"/>
    </row>
    <row r="524" spans="2:10">
      <c r="B524" s="223"/>
      <c r="C524" s="223"/>
      <c r="E524" s="197"/>
      <c r="F524" s="197"/>
      <c r="J524" s="198"/>
    </row>
    <row r="525" spans="2:10">
      <c r="B525" s="223"/>
      <c r="C525" s="223"/>
      <c r="E525" s="197"/>
      <c r="F525" s="197"/>
      <c r="J525" s="198"/>
    </row>
    <row r="526" spans="2:10">
      <c r="B526" s="223"/>
      <c r="C526" s="223"/>
      <c r="E526" s="197"/>
      <c r="F526" s="197"/>
      <c r="J526" s="198"/>
    </row>
    <row r="527" spans="2:10">
      <c r="B527" s="223"/>
      <c r="C527" s="223"/>
      <c r="E527" s="197"/>
      <c r="F527" s="197"/>
      <c r="J527" s="198"/>
    </row>
    <row r="528" spans="2:10">
      <c r="B528" s="223"/>
      <c r="C528" s="223"/>
      <c r="E528" s="197"/>
      <c r="F528" s="197"/>
      <c r="J528" s="198"/>
    </row>
    <row r="529" spans="2:10">
      <c r="B529" s="223"/>
      <c r="C529" s="223"/>
      <c r="E529" s="197"/>
      <c r="F529" s="197"/>
      <c r="J529" s="198"/>
    </row>
    <row r="530" spans="2:10">
      <c r="B530" s="223"/>
      <c r="C530" s="223"/>
      <c r="E530" s="197"/>
      <c r="F530" s="197"/>
      <c r="J530" s="198"/>
    </row>
    <row r="531" spans="2:10">
      <c r="B531" s="223"/>
      <c r="C531" s="223"/>
      <c r="E531" s="197"/>
      <c r="F531" s="197"/>
      <c r="J531" s="198"/>
    </row>
    <row r="532" spans="2:10">
      <c r="B532" s="223"/>
      <c r="C532" s="223"/>
      <c r="E532" s="197"/>
      <c r="F532" s="197"/>
      <c r="J532" s="198"/>
    </row>
    <row r="533" spans="2:10">
      <c r="B533" s="223"/>
      <c r="C533" s="223"/>
      <c r="E533" s="197"/>
      <c r="F533" s="197"/>
      <c r="J533" s="198"/>
    </row>
    <row r="534" spans="2:10">
      <c r="B534" s="223"/>
      <c r="C534" s="223"/>
      <c r="E534" s="197"/>
      <c r="F534" s="197"/>
      <c r="J534" s="198"/>
    </row>
    <row r="535" spans="2:10">
      <c r="B535" s="223"/>
      <c r="C535" s="223"/>
      <c r="E535" s="197"/>
      <c r="F535" s="197"/>
      <c r="J535" s="198"/>
    </row>
    <row r="536" spans="2:10">
      <c r="B536" s="223"/>
      <c r="C536" s="223"/>
      <c r="E536" s="197"/>
      <c r="F536" s="197"/>
      <c r="J536" s="198"/>
    </row>
    <row r="537" spans="2:10">
      <c r="B537" s="223"/>
      <c r="C537" s="223"/>
      <c r="E537" s="197"/>
      <c r="F537" s="197"/>
      <c r="J537" s="198"/>
    </row>
    <row r="538" spans="2:10">
      <c r="B538" s="223"/>
      <c r="C538" s="223"/>
      <c r="E538" s="197"/>
      <c r="F538" s="197"/>
      <c r="J538" s="198"/>
    </row>
    <row r="539" spans="2:10">
      <c r="B539" s="223"/>
      <c r="C539" s="223"/>
      <c r="E539" s="197"/>
      <c r="F539" s="197"/>
      <c r="J539" s="198"/>
    </row>
    <row r="540" spans="2:10">
      <c r="B540" s="223"/>
      <c r="C540" s="223"/>
      <c r="E540" s="197"/>
      <c r="F540" s="197"/>
      <c r="J540" s="198"/>
    </row>
    <row r="541" spans="2:10">
      <c r="B541" s="223"/>
      <c r="C541" s="223"/>
      <c r="E541" s="197"/>
      <c r="F541" s="197"/>
      <c r="J541" s="198"/>
    </row>
    <row r="542" spans="2:10">
      <c r="B542" s="223"/>
      <c r="C542" s="223"/>
      <c r="E542" s="197"/>
      <c r="F542" s="197"/>
      <c r="J542" s="198"/>
    </row>
    <row r="543" spans="2:10">
      <c r="B543" s="223"/>
      <c r="C543" s="223"/>
      <c r="E543" s="197"/>
      <c r="F543" s="197"/>
      <c r="J543" s="198"/>
    </row>
    <row r="544" spans="2:10">
      <c r="B544" s="223"/>
      <c r="C544" s="223"/>
      <c r="E544" s="197"/>
      <c r="F544" s="197"/>
      <c r="J544" s="198"/>
    </row>
    <row r="545" spans="2:10">
      <c r="B545" s="223"/>
      <c r="C545" s="223"/>
      <c r="E545" s="197"/>
      <c r="F545" s="197"/>
      <c r="J545" s="198"/>
    </row>
    <row r="546" spans="2:10">
      <c r="B546" s="223"/>
      <c r="C546" s="223"/>
      <c r="E546" s="197"/>
      <c r="F546" s="197"/>
      <c r="J546" s="198"/>
    </row>
    <row r="547" spans="2:10">
      <c r="B547" s="223"/>
      <c r="C547" s="223"/>
      <c r="E547" s="197"/>
      <c r="F547" s="197"/>
      <c r="J547" s="198"/>
    </row>
    <row r="548" spans="2:10">
      <c r="B548" s="223"/>
      <c r="C548" s="223"/>
      <c r="E548" s="197"/>
      <c r="F548" s="197"/>
      <c r="J548" s="198"/>
    </row>
    <row r="549" spans="2:10">
      <c r="B549" s="223"/>
      <c r="C549" s="223"/>
      <c r="E549" s="197"/>
      <c r="F549" s="197"/>
      <c r="J549" s="198"/>
    </row>
    <row r="550" spans="2:10">
      <c r="B550" s="223"/>
      <c r="C550" s="223"/>
      <c r="E550" s="197"/>
      <c r="F550" s="197"/>
      <c r="J550" s="198"/>
    </row>
    <row r="551" spans="2:10">
      <c r="B551" s="223"/>
      <c r="C551" s="223"/>
      <c r="E551" s="197"/>
      <c r="F551" s="197"/>
      <c r="J551" s="198"/>
    </row>
    <row r="552" spans="2:10">
      <c r="B552" s="223"/>
      <c r="C552" s="223"/>
      <c r="E552" s="197"/>
      <c r="F552" s="197"/>
      <c r="J552" s="198"/>
    </row>
    <row r="553" spans="2:10">
      <c r="B553" s="223"/>
      <c r="C553" s="223"/>
      <c r="E553" s="197"/>
      <c r="F553" s="197"/>
      <c r="J553" s="198"/>
    </row>
    <row r="554" spans="2:10">
      <c r="B554" s="223"/>
      <c r="C554" s="223"/>
      <c r="E554" s="197"/>
      <c r="F554" s="197"/>
      <c r="J554" s="198"/>
    </row>
    <row r="555" spans="2:10">
      <c r="B555" s="223"/>
      <c r="C555" s="223"/>
      <c r="E555" s="197"/>
      <c r="F555" s="197"/>
      <c r="J555" s="198"/>
    </row>
    <row r="556" spans="2:10">
      <c r="B556" s="223"/>
      <c r="C556" s="223"/>
      <c r="E556" s="197"/>
      <c r="F556" s="197"/>
      <c r="J556" s="198"/>
    </row>
    <row r="557" spans="2:10">
      <c r="B557" s="223"/>
      <c r="C557" s="223"/>
      <c r="E557" s="197"/>
      <c r="F557" s="197"/>
      <c r="J557" s="198"/>
    </row>
    <row r="558" spans="2:10">
      <c r="B558" s="223"/>
      <c r="C558" s="223"/>
      <c r="E558" s="197"/>
      <c r="F558" s="197"/>
      <c r="J558" s="198"/>
    </row>
    <row r="559" spans="2:10">
      <c r="B559" s="223"/>
      <c r="C559" s="223"/>
      <c r="E559" s="197"/>
      <c r="F559" s="197"/>
      <c r="J559" s="198"/>
    </row>
    <row r="560" spans="2:10">
      <c r="B560" s="223"/>
      <c r="C560" s="223"/>
      <c r="E560" s="197"/>
      <c r="F560" s="197"/>
      <c r="J560" s="198"/>
    </row>
    <row r="561" spans="2:10">
      <c r="B561" s="223"/>
      <c r="C561" s="223"/>
      <c r="E561" s="197"/>
      <c r="F561" s="197"/>
      <c r="J561" s="198"/>
    </row>
    <row r="562" spans="2:10">
      <c r="B562" s="223"/>
      <c r="C562" s="223"/>
      <c r="E562" s="197"/>
      <c r="F562" s="197"/>
      <c r="J562" s="198"/>
    </row>
    <row r="563" spans="2:10">
      <c r="B563" s="223"/>
      <c r="C563" s="223"/>
      <c r="E563" s="197"/>
      <c r="F563" s="197"/>
      <c r="J563" s="198"/>
    </row>
    <row r="564" spans="2:10">
      <c r="B564" s="223"/>
      <c r="C564" s="223"/>
      <c r="E564" s="197"/>
      <c r="F564" s="197"/>
      <c r="J564" s="198"/>
    </row>
    <row r="565" spans="2:10">
      <c r="B565" s="223"/>
      <c r="C565" s="223"/>
      <c r="E565" s="197"/>
      <c r="F565" s="197"/>
      <c r="J565" s="198"/>
    </row>
    <row r="566" spans="2:10">
      <c r="B566" s="223"/>
      <c r="C566" s="223"/>
      <c r="E566" s="197"/>
      <c r="F566" s="197"/>
      <c r="J566" s="198"/>
    </row>
    <row r="567" spans="2:10">
      <c r="B567" s="223"/>
      <c r="C567" s="223"/>
      <c r="E567" s="197"/>
      <c r="F567" s="197"/>
      <c r="J567" s="198"/>
    </row>
    <row r="568" spans="2:10">
      <c r="B568" s="223"/>
      <c r="C568" s="223"/>
      <c r="E568" s="197"/>
      <c r="F568" s="197"/>
      <c r="J568" s="198"/>
    </row>
    <row r="569" spans="2:10">
      <c r="B569" s="223"/>
      <c r="C569" s="223"/>
      <c r="E569" s="197"/>
      <c r="F569" s="197"/>
      <c r="J569" s="198"/>
    </row>
    <row r="570" spans="2:10">
      <c r="B570" s="223"/>
      <c r="C570" s="223"/>
      <c r="E570" s="197"/>
      <c r="F570" s="197"/>
      <c r="J570" s="198"/>
    </row>
    <row r="571" spans="2:10">
      <c r="B571" s="223"/>
      <c r="C571" s="223"/>
      <c r="E571" s="197"/>
      <c r="F571" s="197"/>
      <c r="J571" s="198"/>
    </row>
    <row r="572" spans="2:10">
      <c r="B572" s="223"/>
      <c r="C572" s="223"/>
      <c r="E572" s="197"/>
      <c r="F572" s="197"/>
      <c r="J572" s="198"/>
    </row>
    <row r="573" spans="2:10">
      <c r="B573" s="223"/>
      <c r="C573" s="223"/>
      <c r="E573" s="197"/>
      <c r="F573" s="197"/>
      <c r="J573" s="198"/>
    </row>
    <row r="574" spans="2:10">
      <c r="B574" s="223"/>
      <c r="C574" s="223"/>
      <c r="E574" s="197"/>
      <c r="F574" s="197"/>
      <c r="J574" s="198"/>
    </row>
    <row r="575" spans="2:10">
      <c r="B575" s="223"/>
      <c r="C575" s="223"/>
      <c r="E575" s="197"/>
      <c r="F575" s="197"/>
      <c r="J575" s="198"/>
    </row>
    <row r="576" spans="2:10">
      <c r="B576" s="223"/>
      <c r="C576" s="223"/>
      <c r="E576" s="197"/>
      <c r="F576" s="197"/>
      <c r="J576" s="198"/>
    </row>
    <row r="577" spans="2:10">
      <c r="B577" s="223"/>
      <c r="C577" s="223"/>
      <c r="E577" s="197"/>
      <c r="F577" s="197"/>
      <c r="J577" s="198"/>
    </row>
    <row r="578" spans="2:10">
      <c r="B578" s="223"/>
      <c r="C578" s="223"/>
      <c r="E578" s="197"/>
      <c r="F578" s="197"/>
      <c r="J578" s="198"/>
    </row>
    <row r="579" spans="2:10">
      <c r="B579" s="223"/>
      <c r="C579" s="223"/>
      <c r="E579" s="197"/>
      <c r="F579" s="197"/>
      <c r="J579" s="198"/>
    </row>
    <row r="580" spans="2:10">
      <c r="B580" s="223"/>
      <c r="C580" s="223"/>
      <c r="E580" s="197"/>
      <c r="F580" s="197"/>
      <c r="J580" s="198"/>
    </row>
    <row r="581" spans="2:10">
      <c r="B581" s="223"/>
      <c r="C581" s="223"/>
      <c r="E581" s="197"/>
      <c r="F581" s="197"/>
      <c r="J581" s="198"/>
    </row>
    <row r="582" spans="2:10">
      <c r="B582" s="223"/>
      <c r="C582" s="223"/>
      <c r="E582" s="197"/>
      <c r="F582" s="197"/>
      <c r="J582" s="198"/>
    </row>
    <row r="583" spans="2:10">
      <c r="B583" s="223"/>
      <c r="C583" s="223"/>
      <c r="E583" s="197"/>
      <c r="F583" s="197"/>
      <c r="J583" s="198"/>
    </row>
    <row r="584" spans="2:10">
      <c r="B584" s="223"/>
      <c r="C584" s="223"/>
      <c r="E584" s="197"/>
      <c r="F584" s="197"/>
      <c r="J584" s="198"/>
    </row>
    <row r="585" spans="2:10">
      <c r="B585" s="223"/>
      <c r="C585" s="223"/>
      <c r="E585" s="197"/>
      <c r="F585" s="197"/>
      <c r="J585" s="198"/>
    </row>
    <row r="586" spans="2:10">
      <c r="B586" s="223"/>
      <c r="C586" s="223"/>
      <c r="E586" s="197"/>
      <c r="F586" s="197"/>
      <c r="J586" s="198"/>
    </row>
    <row r="587" spans="2:10">
      <c r="B587" s="223"/>
      <c r="C587" s="223"/>
      <c r="E587" s="197"/>
      <c r="F587" s="197"/>
      <c r="J587" s="198"/>
    </row>
    <row r="588" spans="2:10">
      <c r="B588" s="223"/>
      <c r="C588" s="223"/>
      <c r="E588" s="197"/>
      <c r="F588" s="197"/>
      <c r="J588" s="198"/>
    </row>
    <row r="589" spans="2:10">
      <c r="B589" s="223"/>
      <c r="C589" s="223"/>
      <c r="E589" s="197"/>
      <c r="F589" s="197"/>
      <c r="J589" s="198"/>
    </row>
    <row r="590" spans="2:10">
      <c r="B590" s="223"/>
      <c r="C590" s="223"/>
      <c r="E590" s="197"/>
      <c r="F590" s="197"/>
      <c r="J590" s="198"/>
    </row>
    <row r="591" spans="2:10">
      <c r="B591" s="223"/>
      <c r="C591" s="223"/>
      <c r="E591" s="197"/>
      <c r="F591" s="197"/>
      <c r="J591" s="198"/>
    </row>
    <row r="592" spans="2:10">
      <c r="B592" s="223"/>
      <c r="C592" s="223"/>
      <c r="E592" s="197"/>
      <c r="F592" s="197"/>
      <c r="J592" s="198"/>
    </row>
    <row r="593" spans="2:10">
      <c r="B593" s="223"/>
      <c r="C593" s="223"/>
      <c r="E593" s="197"/>
      <c r="F593" s="197"/>
      <c r="J593" s="198"/>
    </row>
    <row r="594" spans="2:10">
      <c r="B594" s="223"/>
      <c r="C594" s="223"/>
      <c r="E594" s="197"/>
      <c r="F594" s="197"/>
      <c r="J594" s="198"/>
    </row>
    <row r="595" spans="2:10">
      <c r="B595" s="223"/>
      <c r="C595" s="223"/>
      <c r="E595" s="197"/>
      <c r="F595" s="197"/>
      <c r="J595" s="198"/>
    </row>
    <row r="596" spans="2:10">
      <c r="B596" s="223"/>
      <c r="C596" s="223"/>
      <c r="E596" s="197"/>
      <c r="F596" s="197"/>
      <c r="J596" s="198"/>
    </row>
    <row r="597" spans="2:10">
      <c r="B597" s="223"/>
      <c r="C597" s="223"/>
      <c r="E597" s="197"/>
      <c r="F597" s="197"/>
      <c r="J597" s="198"/>
    </row>
    <row r="598" spans="2:10">
      <c r="B598" s="223"/>
      <c r="C598" s="223"/>
      <c r="E598" s="197"/>
      <c r="F598" s="197"/>
      <c r="J598" s="198"/>
    </row>
    <row r="599" spans="2:10">
      <c r="B599" s="223"/>
      <c r="C599" s="223"/>
      <c r="E599" s="197"/>
      <c r="F599" s="197"/>
      <c r="J599" s="198"/>
    </row>
    <row r="600" spans="2:10">
      <c r="B600" s="223"/>
      <c r="C600" s="223"/>
      <c r="E600" s="197"/>
      <c r="F600" s="197"/>
      <c r="J600" s="198"/>
    </row>
    <row r="601" spans="2:10">
      <c r="B601" s="223"/>
      <c r="C601" s="223"/>
      <c r="E601" s="197"/>
      <c r="F601" s="197"/>
      <c r="J601" s="198"/>
    </row>
    <row r="602" spans="2:10">
      <c r="B602" s="223"/>
      <c r="C602" s="223"/>
      <c r="E602" s="197"/>
      <c r="F602" s="197"/>
      <c r="J602" s="198"/>
    </row>
    <row r="603" spans="2:10">
      <c r="B603" s="223"/>
      <c r="C603" s="223"/>
      <c r="E603" s="197"/>
      <c r="F603" s="197"/>
      <c r="J603" s="198"/>
    </row>
    <row r="604" spans="2:10">
      <c r="B604" s="223"/>
      <c r="C604" s="223"/>
      <c r="E604" s="197"/>
      <c r="F604" s="197"/>
      <c r="J604" s="198"/>
    </row>
    <row r="605" spans="2:10">
      <c r="B605" s="223"/>
      <c r="C605" s="223"/>
      <c r="E605" s="197"/>
      <c r="F605" s="197"/>
      <c r="J605" s="198"/>
    </row>
    <row r="606" spans="2:10">
      <c r="B606" s="223"/>
      <c r="C606" s="223"/>
      <c r="E606" s="197"/>
      <c r="F606" s="197"/>
      <c r="J606" s="198"/>
    </row>
    <row r="607" spans="2:10">
      <c r="B607" s="223"/>
      <c r="C607" s="223"/>
      <c r="E607" s="197"/>
      <c r="F607" s="197"/>
      <c r="J607" s="198"/>
    </row>
    <row r="608" spans="2:10">
      <c r="B608" s="223"/>
      <c r="C608" s="223"/>
      <c r="E608" s="197"/>
      <c r="F608" s="197"/>
      <c r="J608" s="198"/>
    </row>
    <row r="609" spans="2:10">
      <c r="B609" s="223"/>
      <c r="C609" s="223"/>
      <c r="E609" s="197"/>
      <c r="F609" s="197"/>
      <c r="J609" s="198"/>
    </row>
    <row r="610" spans="2:10">
      <c r="B610" s="223"/>
      <c r="C610" s="223"/>
      <c r="E610" s="197"/>
      <c r="F610" s="197"/>
      <c r="J610" s="198"/>
    </row>
    <row r="611" spans="2:10">
      <c r="B611" s="223"/>
      <c r="C611" s="223"/>
      <c r="E611" s="197"/>
      <c r="F611" s="197"/>
      <c r="J611" s="198"/>
    </row>
    <row r="612" spans="2:10">
      <c r="B612" s="223"/>
      <c r="C612" s="223"/>
      <c r="E612" s="197"/>
      <c r="F612" s="197"/>
      <c r="J612" s="198"/>
    </row>
    <row r="613" spans="2:10">
      <c r="B613" s="223"/>
      <c r="C613" s="223"/>
      <c r="E613" s="197"/>
      <c r="F613" s="197"/>
      <c r="J613" s="198"/>
    </row>
    <row r="614" spans="2:10">
      <c r="B614" s="223"/>
      <c r="C614" s="223"/>
      <c r="E614" s="197"/>
      <c r="F614" s="197"/>
      <c r="J614" s="198"/>
    </row>
    <row r="615" spans="2:10">
      <c r="B615" s="223"/>
      <c r="C615" s="223"/>
      <c r="E615" s="197"/>
      <c r="F615" s="197"/>
      <c r="J615" s="198"/>
    </row>
    <row r="616" spans="2:10">
      <c r="B616" s="223"/>
      <c r="C616" s="223"/>
      <c r="E616" s="197"/>
      <c r="F616" s="197"/>
      <c r="J616" s="198"/>
    </row>
    <row r="617" spans="2:10">
      <c r="B617" s="223"/>
      <c r="C617" s="223"/>
      <c r="E617" s="197"/>
      <c r="F617" s="197"/>
      <c r="J617" s="198"/>
    </row>
    <row r="618" spans="2:10">
      <c r="B618" s="223"/>
      <c r="C618" s="223"/>
      <c r="E618" s="197"/>
      <c r="F618" s="197"/>
      <c r="J618" s="198"/>
    </row>
    <row r="619" spans="2:10">
      <c r="B619" s="223"/>
      <c r="C619" s="223"/>
      <c r="E619" s="197"/>
      <c r="F619" s="197"/>
      <c r="J619" s="198"/>
    </row>
    <row r="620" spans="2:10">
      <c r="B620" s="223"/>
      <c r="C620" s="223"/>
      <c r="E620" s="197"/>
      <c r="F620" s="197"/>
      <c r="J620" s="198"/>
    </row>
    <row r="621" spans="2:10">
      <c r="B621" s="223"/>
      <c r="C621" s="223"/>
      <c r="E621" s="197"/>
      <c r="F621" s="197"/>
      <c r="J621" s="198"/>
    </row>
    <row r="622" spans="2:10">
      <c r="B622" s="223"/>
      <c r="C622" s="223"/>
      <c r="E622" s="197"/>
      <c r="F622" s="197"/>
      <c r="J622" s="198"/>
    </row>
    <row r="623" spans="2:10">
      <c r="B623" s="223"/>
      <c r="C623" s="223"/>
      <c r="E623" s="197"/>
      <c r="F623" s="197"/>
      <c r="J623" s="198"/>
    </row>
    <row r="624" spans="2:10">
      <c r="B624" s="223"/>
      <c r="C624" s="223"/>
      <c r="E624" s="197"/>
      <c r="F624" s="197"/>
      <c r="J624" s="198"/>
    </row>
    <row r="625" spans="2:10">
      <c r="B625" s="223"/>
      <c r="C625" s="223"/>
      <c r="E625" s="197"/>
      <c r="F625" s="197"/>
      <c r="J625" s="198"/>
    </row>
    <row r="626" spans="2:10">
      <c r="B626" s="223"/>
      <c r="C626" s="223"/>
      <c r="E626" s="197"/>
      <c r="F626" s="197"/>
      <c r="J626" s="198"/>
    </row>
    <row r="627" spans="2:10">
      <c r="B627" s="223"/>
      <c r="C627" s="223"/>
      <c r="E627" s="197"/>
      <c r="F627" s="197"/>
      <c r="J627" s="198"/>
    </row>
    <row r="628" spans="2:10">
      <c r="B628" s="223"/>
      <c r="C628" s="223"/>
      <c r="E628" s="197"/>
      <c r="F628" s="197"/>
      <c r="J628" s="198"/>
    </row>
    <row r="629" spans="2:10">
      <c r="B629" s="223"/>
      <c r="C629" s="223"/>
      <c r="E629" s="197"/>
      <c r="F629" s="197"/>
      <c r="J629" s="198"/>
    </row>
    <row r="630" spans="2:10">
      <c r="B630" s="223"/>
      <c r="C630" s="223"/>
      <c r="E630" s="197"/>
      <c r="F630" s="197"/>
      <c r="J630" s="198"/>
    </row>
    <row r="631" spans="2:10">
      <c r="B631" s="223"/>
      <c r="C631" s="223"/>
      <c r="E631" s="197"/>
      <c r="F631" s="197"/>
      <c r="J631" s="198"/>
    </row>
    <row r="632" spans="2:10">
      <c r="B632" s="223"/>
      <c r="C632" s="223"/>
      <c r="E632" s="197"/>
      <c r="F632" s="197"/>
      <c r="J632" s="198"/>
    </row>
    <row r="633" spans="2:10">
      <c r="B633" s="223"/>
      <c r="C633" s="223"/>
      <c r="E633" s="197"/>
      <c r="F633" s="197"/>
      <c r="J633" s="198"/>
    </row>
    <row r="634" spans="2:10">
      <c r="B634" s="223"/>
      <c r="C634" s="223"/>
      <c r="E634" s="197"/>
      <c r="F634" s="197"/>
      <c r="J634" s="198"/>
    </row>
    <row r="635" spans="2:10">
      <c r="B635" s="223"/>
      <c r="C635" s="223"/>
      <c r="E635" s="197"/>
      <c r="F635" s="197"/>
      <c r="J635" s="198"/>
    </row>
    <row r="636" spans="2:10">
      <c r="B636" s="223"/>
      <c r="C636" s="223"/>
      <c r="E636" s="197"/>
      <c r="F636" s="197"/>
      <c r="J636" s="198"/>
    </row>
    <row r="637" spans="2:10">
      <c r="B637" s="223"/>
      <c r="C637" s="223"/>
      <c r="E637" s="197"/>
      <c r="F637" s="197"/>
      <c r="J637" s="198"/>
    </row>
    <row r="638" spans="2:10">
      <c r="B638" s="223"/>
      <c r="C638" s="223"/>
      <c r="E638" s="197"/>
      <c r="F638" s="197"/>
      <c r="J638" s="198"/>
    </row>
    <row r="639" spans="2:10">
      <c r="B639" s="223"/>
      <c r="C639" s="223"/>
      <c r="E639" s="197"/>
      <c r="F639" s="197"/>
      <c r="J639" s="198"/>
    </row>
    <row r="640" spans="2:10">
      <c r="B640" s="223"/>
      <c r="C640" s="223"/>
      <c r="E640" s="197"/>
      <c r="F640" s="197"/>
      <c r="J640" s="198"/>
    </row>
    <row r="641" spans="2:10">
      <c r="B641" s="223"/>
      <c r="C641" s="223"/>
      <c r="E641" s="197"/>
      <c r="F641" s="197"/>
      <c r="J641" s="198"/>
    </row>
    <row r="642" spans="2:10">
      <c r="B642" s="223"/>
      <c r="C642" s="223"/>
      <c r="E642" s="197"/>
      <c r="F642" s="197"/>
      <c r="J642" s="198"/>
    </row>
    <row r="643" spans="2:10">
      <c r="B643" s="223"/>
      <c r="C643" s="223"/>
      <c r="E643" s="197"/>
      <c r="F643" s="197"/>
      <c r="J643" s="198"/>
    </row>
    <row r="644" spans="2:10">
      <c r="B644" s="223"/>
      <c r="C644" s="223"/>
      <c r="E644" s="197"/>
      <c r="F644" s="197"/>
      <c r="J644" s="198"/>
    </row>
    <row r="645" spans="2:10">
      <c r="B645" s="223"/>
      <c r="C645" s="223"/>
      <c r="E645" s="197"/>
      <c r="F645" s="197"/>
      <c r="J645" s="198"/>
    </row>
    <row r="646" spans="2:10">
      <c r="B646" s="223"/>
      <c r="C646" s="223"/>
      <c r="E646" s="197"/>
      <c r="F646" s="197"/>
      <c r="J646" s="198"/>
    </row>
    <row r="647" spans="2:10">
      <c r="B647" s="223"/>
      <c r="C647" s="223"/>
      <c r="E647" s="197"/>
      <c r="F647" s="197"/>
      <c r="J647" s="198"/>
    </row>
    <row r="648" spans="2:10">
      <c r="B648" s="223"/>
      <c r="C648" s="223"/>
      <c r="E648" s="197"/>
      <c r="F648" s="197"/>
      <c r="J648" s="198"/>
    </row>
    <row r="649" spans="2:10">
      <c r="B649" s="223"/>
      <c r="C649" s="223"/>
      <c r="E649" s="197"/>
      <c r="F649" s="197"/>
      <c r="J649" s="198"/>
    </row>
    <row r="650" spans="2:10">
      <c r="B650" s="223"/>
      <c r="C650" s="223"/>
      <c r="E650" s="197"/>
      <c r="F650" s="197"/>
      <c r="J650" s="198"/>
    </row>
    <row r="651" spans="2:10">
      <c r="B651" s="223"/>
      <c r="C651" s="223"/>
      <c r="E651" s="197"/>
      <c r="F651" s="197"/>
      <c r="J651" s="198"/>
    </row>
    <row r="652" spans="2:10">
      <c r="B652" s="223"/>
      <c r="C652" s="223"/>
      <c r="E652" s="197"/>
      <c r="F652" s="197"/>
      <c r="J652" s="198"/>
    </row>
    <row r="653" spans="2:10">
      <c r="B653" s="223"/>
      <c r="C653" s="223"/>
      <c r="E653" s="197"/>
      <c r="F653" s="197"/>
      <c r="J653" s="198"/>
    </row>
    <row r="654" spans="2:10">
      <c r="B654" s="223"/>
      <c r="C654" s="223"/>
      <c r="E654" s="197"/>
      <c r="F654" s="197"/>
      <c r="J654" s="198"/>
    </row>
    <row r="655" spans="2:10">
      <c r="B655" s="223"/>
      <c r="C655" s="223"/>
      <c r="E655" s="197"/>
      <c r="F655" s="197"/>
      <c r="J655" s="198"/>
    </row>
    <row r="656" spans="2:10">
      <c r="B656" s="223"/>
      <c r="C656" s="223"/>
      <c r="E656" s="197"/>
      <c r="F656" s="197"/>
      <c r="J656" s="198"/>
    </row>
    <row r="657" spans="2:10">
      <c r="B657" s="223"/>
      <c r="C657" s="223"/>
      <c r="E657" s="197"/>
      <c r="F657" s="197"/>
      <c r="J657" s="198"/>
    </row>
    <row r="658" spans="2:10">
      <c r="B658" s="223"/>
      <c r="C658" s="223"/>
      <c r="E658" s="197"/>
      <c r="F658" s="197"/>
      <c r="J658" s="198"/>
    </row>
    <row r="659" spans="2:10">
      <c r="B659" s="223"/>
      <c r="C659" s="223"/>
      <c r="E659" s="197"/>
      <c r="F659" s="197"/>
      <c r="J659" s="198"/>
    </row>
    <row r="660" spans="2:10">
      <c r="B660" s="223"/>
      <c r="C660" s="223"/>
      <c r="E660" s="197"/>
      <c r="F660" s="197"/>
      <c r="J660" s="198"/>
    </row>
    <row r="661" spans="2:10">
      <c r="B661" s="223"/>
      <c r="C661" s="223"/>
      <c r="E661" s="197"/>
      <c r="F661" s="197"/>
      <c r="J661" s="198"/>
    </row>
    <row r="662" spans="2:10">
      <c r="B662" s="223"/>
      <c r="C662" s="223"/>
      <c r="E662" s="197"/>
      <c r="F662" s="197"/>
      <c r="J662" s="198"/>
    </row>
    <row r="663" spans="2:10">
      <c r="B663" s="223"/>
      <c r="C663" s="223"/>
      <c r="E663" s="197"/>
      <c r="F663" s="197"/>
      <c r="J663" s="198"/>
    </row>
    <row r="664" spans="2:10">
      <c r="B664" s="223"/>
      <c r="C664" s="223"/>
      <c r="E664" s="197"/>
      <c r="F664" s="197"/>
      <c r="J664" s="198"/>
    </row>
    <row r="665" spans="2:10">
      <c r="B665" s="223"/>
      <c r="C665" s="223"/>
      <c r="E665" s="197"/>
      <c r="F665" s="197"/>
      <c r="J665" s="198"/>
    </row>
    <row r="666" spans="2:10">
      <c r="B666" s="223"/>
      <c r="C666" s="223"/>
      <c r="E666" s="197"/>
      <c r="F666" s="197"/>
      <c r="J666" s="198"/>
    </row>
    <row r="667" spans="2:10">
      <c r="B667" s="223"/>
      <c r="C667" s="223"/>
      <c r="E667" s="197"/>
      <c r="F667" s="197"/>
      <c r="J667" s="198"/>
    </row>
    <row r="668" spans="2:10">
      <c r="B668" s="223"/>
      <c r="C668" s="223"/>
      <c r="E668" s="197"/>
      <c r="F668" s="197"/>
      <c r="J668" s="198"/>
    </row>
    <row r="669" spans="2:10">
      <c r="B669" s="223"/>
      <c r="C669" s="223"/>
      <c r="E669" s="197"/>
      <c r="F669" s="197"/>
      <c r="J669" s="198"/>
    </row>
    <row r="670" spans="2:10">
      <c r="B670" s="223"/>
      <c r="C670" s="223"/>
      <c r="E670" s="197"/>
      <c r="F670" s="197"/>
      <c r="J670" s="198"/>
    </row>
    <row r="671" spans="2:10">
      <c r="B671" s="223"/>
      <c r="C671" s="223"/>
      <c r="E671" s="197"/>
      <c r="F671" s="197"/>
      <c r="J671" s="198"/>
    </row>
    <row r="672" spans="2:10">
      <c r="B672" s="223"/>
      <c r="C672" s="223"/>
      <c r="E672" s="197"/>
      <c r="F672" s="197"/>
      <c r="J672" s="198"/>
    </row>
    <row r="673" spans="2:10">
      <c r="B673" s="223"/>
      <c r="C673" s="223"/>
      <c r="E673" s="197"/>
      <c r="F673" s="197"/>
      <c r="J673" s="198"/>
    </row>
    <row r="674" spans="2:10">
      <c r="B674" s="223"/>
      <c r="C674" s="223"/>
      <c r="E674" s="197"/>
      <c r="F674" s="197"/>
      <c r="J674" s="198"/>
    </row>
    <row r="675" spans="2:10">
      <c r="B675" s="223"/>
      <c r="C675" s="223"/>
      <c r="E675" s="197"/>
      <c r="F675" s="197"/>
      <c r="J675" s="198"/>
    </row>
    <row r="676" spans="2:10">
      <c r="B676" s="223"/>
      <c r="C676" s="223"/>
      <c r="E676" s="197"/>
      <c r="F676" s="197"/>
      <c r="J676" s="198"/>
    </row>
    <row r="677" spans="2:10">
      <c r="B677" s="223"/>
      <c r="C677" s="223"/>
      <c r="E677" s="197"/>
      <c r="F677" s="197"/>
      <c r="J677" s="198"/>
    </row>
    <row r="678" spans="2:10">
      <c r="B678" s="223"/>
      <c r="C678" s="223"/>
      <c r="E678" s="197"/>
      <c r="F678" s="197"/>
      <c r="J678" s="198"/>
    </row>
    <row r="679" spans="2:10">
      <c r="B679" s="223"/>
      <c r="C679" s="223"/>
      <c r="E679" s="197"/>
      <c r="F679" s="197"/>
      <c r="J679" s="198"/>
    </row>
    <row r="680" spans="2:10">
      <c r="B680" s="223"/>
      <c r="C680" s="223"/>
      <c r="E680" s="197"/>
      <c r="F680" s="197"/>
      <c r="J680" s="198"/>
    </row>
    <row r="681" spans="2:10">
      <c r="B681" s="223"/>
      <c r="C681" s="223"/>
      <c r="E681" s="197"/>
      <c r="F681" s="197"/>
      <c r="J681" s="198"/>
    </row>
    <row r="682" spans="2:10">
      <c r="B682" s="223"/>
      <c r="C682" s="223"/>
      <c r="E682" s="197"/>
      <c r="F682" s="197"/>
      <c r="J682" s="198"/>
    </row>
    <row r="683" spans="2:10">
      <c r="B683" s="223"/>
      <c r="C683" s="223"/>
      <c r="E683" s="197"/>
      <c r="F683" s="197"/>
      <c r="J683" s="198"/>
    </row>
    <row r="684" spans="2:10">
      <c r="B684" s="223"/>
      <c r="C684" s="223"/>
      <c r="E684" s="197"/>
      <c r="F684" s="197"/>
      <c r="J684" s="198"/>
    </row>
    <row r="685" spans="2:10">
      <c r="B685" s="223"/>
      <c r="C685" s="223"/>
      <c r="E685" s="197"/>
      <c r="F685" s="197"/>
      <c r="J685" s="198"/>
    </row>
    <row r="686" spans="2:10">
      <c r="B686" s="223"/>
      <c r="C686" s="223"/>
      <c r="E686" s="197"/>
      <c r="F686" s="197"/>
      <c r="J686" s="198"/>
    </row>
    <row r="687" spans="2:10">
      <c r="B687" s="223"/>
      <c r="C687" s="223"/>
      <c r="E687" s="197"/>
      <c r="F687" s="197"/>
      <c r="J687" s="198"/>
    </row>
    <row r="688" spans="2:10">
      <c r="B688" s="223"/>
      <c r="C688" s="223"/>
      <c r="E688" s="197"/>
      <c r="F688" s="197"/>
      <c r="J688" s="198"/>
    </row>
    <row r="689" spans="2:10">
      <c r="B689" s="223"/>
      <c r="C689" s="223"/>
      <c r="E689" s="197"/>
      <c r="F689" s="197"/>
      <c r="J689" s="198"/>
    </row>
    <row r="690" spans="2:10">
      <c r="B690" s="223"/>
      <c r="C690" s="223"/>
      <c r="E690" s="197"/>
      <c r="F690" s="197"/>
      <c r="J690" s="198"/>
    </row>
    <row r="691" spans="2:10">
      <c r="B691" s="223"/>
      <c r="C691" s="223"/>
      <c r="E691" s="197"/>
      <c r="F691" s="197"/>
      <c r="J691" s="198"/>
    </row>
    <row r="692" spans="2:10">
      <c r="B692" s="223"/>
      <c r="C692" s="223"/>
      <c r="E692" s="197"/>
      <c r="F692" s="197"/>
      <c r="J692" s="198"/>
    </row>
    <row r="693" spans="2:10">
      <c r="B693" s="223"/>
      <c r="C693" s="223"/>
      <c r="E693" s="197"/>
      <c r="F693" s="197"/>
      <c r="J693" s="198"/>
    </row>
    <row r="694" spans="2:10">
      <c r="B694" s="223"/>
      <c r="C694" s="223"/>
      <c r="E694" s="197"/>
      <c r="F694" s="197"/>
      <c r="J694" s="198"/>
    </row>
    <row r="695" spans="2:10">
      <c r="B695" s="223"/>
      <c r="C695" s="223"/>
      <c r="E695" s="197"/>
      <c r="F695" s="197"/>
      <c r="J695" s="198"/>
    </row>
    <row r="696" spans="2:10">
      <c r="B696" s="223"/>
      <c r="C696" s="223"/>
      <c r="E696" s="197"/>
      <c r="F696" s="197"/>
      <c r="J696" s="198"/>
    </row>
    <row r="697" spans="2:10">
      <c r="B697" s="223"/>
      <c r="C697" s="223"/>
      <c r="E697" s="197"/>
      <c r="F697" s="197"/>
      <c r="J697" s="198"/>
    </row>
    <row r="698" spans="2:10">
      <c r="B698" s="223"/>
      <c r="C698" s="223"/>
      <c r="E698" s="197"/>
      <c r="F698" s="197"/>
      <c r="J698" s="198"/>
    </row>
    <row r="699" spans="2:10">
      <c r="B699" s="223"/>
      <c r="C699" s="223"/>
      <c r="E699" s="197"/>
      <c r="F699" s="197"/>
      <c r="J699" s="198"/>
    </row>
    <row r="700" spans="2:10">
      <c r="B700" s="223"/>
      <c r="C700" s="223"/>
      <c r="E700" s="197"/>
      <c r="F700" s="197"/>
      <c r="J700" s="198"/>
    </row>
    <row r="701" spans="2:10">
      <c r="B701" s="223"/>
      <c r="C701" s="223"/>
      <c r="E701" s="197"/>
      <c r="F701" s="197"/>
      <c r="J701" s="198"/>
    </row>
    <row r="702" spans="2:10">
      <c r="B702" s="223"/>
      <c r="C702" s="223"/>
      <c r="E702" s="197"/>
      <c r="F702" s="197"/>
      <c r="J702" s="198"/>
    </row>
    <row r="703" spans="2:10">
      <c r="B703" s="223"/>
      <c r="C703" s="223"/>
      <c r="E703" s="197"/>
      <c r="F703" s="197"/>
      <c r="J703" s="198"/>
    </row>
    <row r="704" spans="2:10">
      <c r="B704" s="223"/>
      <c r="C704" s="223"/>
      <c r="E704" s="197"/>
      <c r="F704" s="197"/>
      <c r="J704" s="198"/>
    </row>
    <row r="705" spans="2:10">
      <c r="B705" s="223"/>
      <c r="C705" s="223"/>
      <c r="E705" s="197"/>
      <c r="F705" s="197"/>
      <c r="J705" s="198"/>
    </row>
    <row r="706" spans="2:10">
      <c r="B706" s="223"/>
      <c r="C706" s="223"/>
      <c r="E706" s="197"/>
      <c r="F706" s="197"/>
      <c r="J706" s="198"/>
    </row>
    <row r="707" spans="2:10">
      <c r="B707" s="223"/>
      <c r="C707" s="223"/>
      <c r="E707" s="197"/>
      <c r="F707" s="197"/>
      <c r="J707" s="198"/>
    </row>
    <row r="708" spans="2:10">
      <c r="B708" s="223"/>
      <c r="C708" s="223"/>
      <c r="E708" s="197"/>
      <c r="F708" s="197"/>
      <c r="J708" s="198"/>
    </row>
    <row r="709" spans="2:10">
      <c r="B709" s="223"/>
      <c r="C709" s="223"/>
      <c r="E709" s="197"/>
      <c r="F709" s="197"/>
      <c r="J709" s="198"/>
    </row>
    <row r="710" spans="2:10">
      <c r="B710" s="223"/>
      <c r="C710" s="223"/>
      <c r="E710" s="197"/>
      <c r="F710" s="197"/>
      <c r="J710" s="198"/>
    </row>
    <row r="711" spans="2:10">
      <c r="B711" s="223"/>
      <c r="C711" s="223"/>
      <c r="E711" s="197"/>
      <c r="F711" s="197"/>
      <c r="J711" s="198"/>
    </row>
    <row r="712" spans="2:10">
      <c r="B712" s="223"/>
      <c r="C712" s="223"/>
      <c r="E712" s="197"/>
      <c r="F712" s="197"/>
      <c r="J712" s="198"/>
    </row>
    <row r="713" spans="2:10">
      <c r="B713" s="223"/>
      <c r="C713" s="223"/>
      <c r="E713" s="197"/>
      <c r="F713" s="197"/>
      <c r="J713" s="198"/>
    </row>
    <row r="714" spans="2:10">
      <c r="B714" s="223"/>
      <c r="C714" s="223"/>
      <c r="E714" s="197"/>
      <c r="F714" s="197"/>
      <c r="J714" s="198"/>
    </row>
    <row r="715" spans="2:10">
      <c r="B715" s="223"/>
      <c r="C715" s="223"/>
      <c r="E715" s="197"/>
      <c r="F715" s="197"/>
      <c r="J715" s="198"/>
    </row>
    <row r="716" spans="2:10">
      <c r="B716" s="223"/>
      <c r="C716" s="223"/>
      <c r="E716" s="197"/>
      <c r="F716" s="197"/>
      <c r="J716" s="198"/>
    </row>
    <row r="717" spans="2:10">
      <c r="B717" s="223"/>
      <c r="C717" s="223"/>
      <c r="E717" s="197"/>
      <c r="F717" s="197"/>
      <c r="J717" s="198"/>
    </row>
    <row r="718" spans="2:10">
      <c r="B718" s="223"/>
      <c r="C718" s="223"/>
      <c r="E718" s="197"/>
      <c r="F718" s="197"/>
      <c r="J718" s="198"/>
    </row>
    <row r="719" spans="2:10">
      <c r="B719" s="223"/>
      <c r="C719" s="223"/>
      <c r="E719" s="197"/>
      <c r="F719" s="197"/>
      <c r="J719" s="198"/>
    </row>
    <row r="720" spans="2:10">
      <c r="B720" s="223"/>
      <c r="C720" s="223"/>
      <c r="E720" s="197"/>
      <c r="F720" s="197"/>
      <c r="J720" s="198"/>
    </row>
    <row r="721" spans="2:10">
      <c r="B721" s="223"/>
      <c r="C721" s="223"/>
      <c r="E721" s="197"/>
      <c r="F721" s="197"/>
      <c r="J721" s="198"/>
    </row>
    <row r="722" spans="2:10">
      <c r="B722" s="223"/>
      <c r="C722" s="223"/>
      <c r="E722" s="197"/>
      <c r="F722" s="197"/>
      <c r="J722" s="198"/>
    </row>
    <row r="723" spans="2:10">
      <c r="B723" s="223"/>
      <c r="C723" s="223"/>
      <c r="E723" s="197"/>
      <c r="F723" s="197"/>
      <c r="J723" s="198"/>
    </row>
    <row r="724" spans="2:10">
      <c r="B724" s="223"/>
      <c r="C724" s="223"/>
      <c r="E724" s="197"/>
      <c r="F724" s="197"/>
      <c r="J724" s="198"/>
    </row>
    <row r="725" spans="2:10">
      <c r="B725" s="223"/>
      <c r="C725" s="223"/>
      <c r="E725" s="197"/>
      <c r="F725" s="197"/>
      <c r="J725" s="198"/>
    </row>
    <row r="726" spans="2:10">
      <c r="B726" s="223"/>
      <c r="C726" s="223"/>
      <c r="E726" s="197"/>
      <c r="F726" s="197"/>
      <c r="J726" s="198"/>
    </row>
    <row r="727" spans="2:10">
      <c r="B727" s="223"/>
      <c r="C727" s="223"/>
      <c r="E727" s="197"/>
      <c r="F727" s="197"/>
      <c r="J727" s="198"/>
    </row>
    <row r="728" spans="2:10">
      <c r="B728" s="223"/>
      <c r="C728" s="223"/>
      <c r="E728" s="197"/>
      <c r="F728" s="197"/>
      <c r="J728" s="198"/>
    </row>
    <row r="729" spans="2:10">
      <c r="B729" s="223"/>
      <c r="C729" s="223"/>
      <c r="E729" s="197"/>
      <c r="F729" s="197"/>
      <c r="J729" s="198"/>
    </row>
    <row r="730" spans="2:10">
      <c r="B730" s="223"/>
      <c r="C730" s="223"/>
      <c r="E730" s="197"/>
      <c r="F730" s="197"/>
      <c r="J730" s="198"/>
    </row>
    <row r="731" spans="2:10">
      <c r="B731" s="223"/>
      <c r="C731" s="223"/>
      <c r="E731" s="197"/>
      <c r="F731" s="197"/>
      <c r="J731" s="198"/>
    </row>
    <row r="732" spans="2:10">
      <c r="B732" s="223"/>
      <c r="C732" s="223"/>
      <c r="E732" s="197"/>
      <c r="F732" s="197"/>
      <c r="J732" s="198"/>
    </row>
    <row r="733" spans="2:10">
      <c r="B733" s="223"/>
      <c r="C733" s="223"/>
      <c r="E733" s="197"/>
      <c r="F733" s="197"/>
      <c r="J733" s="198"/>
    </row>
    <row r="734" spans="2:10">
      <c r="B734" s="223"/>
      <c r="C734" s="223"/>
      <c r="E734" s="197"/>
      <c r="F734" s="197"/>
      <c r="J734" s="198"/>
    </row>
    <row r="735" spans="2:10">
      <c r="B735" s="223"/>
      <c r="C735" s="223"/>
      <c r="E735" s="197"/>
      <c r="F735" s="197"/>
      <c r="J735" s="198"/>
    </row>
    <row r="736" spans="2:10">
      <c r="B736" s="223"/>
      <c r="C736" s="223"/>
      <c r="E736" s="197"/>
      <c r="F736" s="197"/>
      <c r="J736" s="198"/>
    </row>
    <row r="737" spans="2:10">
      <c r="B737" s="223"/>
      <c r="C737" s="223"/>
      <c r="E737" s="197"/>
      <c r="F737" s="197"/>
      <c r="J737" s="198"/>
    </row>
    <row r="738" spans="2:10">
      <c r="B738" s="223"/>
      <c r="C738" s="223"/>
      <c r="E738" s="197"/>
      <c r="F738" s="197"/>
      <c r="J738" s="198"/>
    </row>
    <row r="739" spans="2:10">
      <c r="B739" s="223"/>
      <c r="C739" s="223"/>
      <c r="E739" s="197"/>
      <c r="F739" s="197"/>
      <c r="J739" s="198"/>
    </row>
    <row r="740" spans="2:10">
      <c r="B740" s="223"/>
      <c r="C740" s="223"/>
      <c r="E740" s="197"/>
      <c r="F740" s="197"/>
      <c r="J740" s="198"/>
    </row>
    <row r="741" spans="2:10">
      <c r="B741" s="223"/>
      <c r="C741" s="223"/>
      <c r="E741" s="197"/>
      <c r="F741" s="197"/>
      <c r="J741" s="198"/>
    </row>
    <row r="742" spans="2:10">
      <c r="B742" s="223"/>
      <c r="C742" s="223"/>
      <c r="E742" s="197"/>
      <c r="F742" s="197"/>
      <c r="J742" s="198"/>
    </row>
    <row r="743" spans="2:10">
      <c r="B743" s="223"/>
      <c r="C743" s="223"/>
      <c r="E743" s="197"/>
      <c r="F743" s="197"/>
      <c r="J743" s="198"/>
    </row>
    <row r="744" spans="2:10">
      <c r="B744" s="223"/>
      <c r="C744" s="223"/>
      <c r="E744" s="197"/>
      <c r="F744" s="197"/>
      <c r="J744" s="198"/>
    </row>
    <row r="745" spans="2:10">
      <c r="B745" s="223"/>
      <c r="C745" s="223"/>
      <c r="E745" s="197"/>
      <c r="F745" s="197"/>
      <c r="J745" s="198"/>
    </row>
    <row r="746" spans="2:10">
      <c r="B746" s="223"/>
      <c r="C746" s="223"/>
      <c r="E746" s="197"/>
      <c r="F746" s="197"/>
      <c r="J746" s="198"/>
    </row>
    <row r="747" spans="2:10">
      <c r="B747" s="223"/>
      <c r="C747" s="223"/>
      <c r="E747" s="197"/>
      <c r="F747" s="197"/>
      <c r="J747" s="198"/>
    </row>
    <row r="748" spans="2:10">
      <c r="B748" s="223"/>
      <c r="C748" s="223"/>
      <c r="E748" s="197"/>
      <c r="F748" s="197"/>
      <c r="J748" s="198"/>
    </row>
    <row r="749" spans="2:10">
      <c r="B749" s="223"/>
      <c r="C749" s="223"/>
      <c r="E749" s="197"/>
      <c r="F749" s="197"/>
      <c r="J749" s="198"/>
    </row>
    <row r="750" spans="2:10">
      <c r="B750" s="223"/>
      <c r="C750" s="223"/>
      <c r="E750" s="197"/>
      <c r="F750" s="197"/>
      <c r="J750" s="198"/>
    </row>
    <row r="751" spans="2:10">
      <c r="B751" s="223"/>
      <c r="C751" s="223"/>
      <c r="E751" s="197"/>
      <c r="F751" s="197"/>
      <c r="J751" s="198"/>
    </row>
    <row r="752" spans="2:10">
      <c r="B752" s="223"/>
      <c r="C752" s="223"/>
      <c r="E752" s="197"/>
      <c r="F752" s="197"/>
      <c r="J752" s="198"/>
    </row>
    <row r="753" spans="2:10">
      <c r="B753" s="223"/>
      <c r="C753" s="223"/>
      <c r="E753" s="197"/>
      <c r="F753" s="197"/>
      <c r="J753" s="198"/>
    </row>
    <row r="754" spans="2:10">
      <c r="B754" s="223"/>
      <c r="C754" s="223"/>
      <c r="E754" s="197"/>
      <c r="F754" s="197"/>
      <c r="J754" s="198"/>
    </row>
    <row r="755" spans="2:10">
      <c r="B755" s="223"/>
      <c r="C755" s="223"/>
      <c r="E755" s="197"/>
      <c r="F755" s="197"/>
      <c r="J755" s="198"/>
    </row>
    <row r="756" spans="2:10">
      <c r="B756" s="223"/>
      <c r="C756" s="223"/>
      <c r="E756" s="197"/>
      <c r="F756" s="197"/>
      <c r="J756" s="198"/>
    </row>
    <row r="757" spans="2:10">
      <c r="B757" s="223"/>
      <c r="C757" s="223"/>
      <c r="E757" s="197"/>
      <c r="F757" s="197"/>
      <c r="J757" s="198"/>
    </row>
    <row r="758" spans="2:10">
      <c r="B758" s="223"/>
      <c r="C758" s="223"/>
      <c r="E758" s="197"/>
      <c r="F758" s="197"/>
      <c r="J758" s="198"/>
    </row>
    <row r="759" spans="2:10">
      <c r="B759" s="223"/>
      <c r="C759" s="223"/>
      <c r="E759" s="197"/>
      <c r="F759" s="197"/>
      <c r="J759" s="198"/>
    </row>
    <row r="760" spans="2:10">
      <c r="B760" s="223"/>
      <c r="C760" s="223"/>
      <c r="E760" s="197"/>
      <c r="F760" s="197"/>
      <c r="J760" s="198"/>
    </row>
    <row r="761" spans="2:10">
      <c r="B761" s="223"/>
      <c r="C761" s="223"/>
      <c r="E761" s="197"/>
      <c r="F761" s="197"/>
      <c r="J761" s="198"/>
    </row>
    <row r="762" spans="2:10">
      <c r="B762" s="223"/>
      <c r="C762" s="223"/>
      <c r="E762" s="197"/>
      <c r="F762" s="197"/>
      <c r="J762" s="198"/>
    </row>
    <row r="763" spans="2:10">
      <c r="B763" s="223"/>
      <c r="C763" s="223"/>
      <c r="E763" s="197"/>
      <c r="F763" s="197"/>
      <c r="J763" s="198"/>
    </row>
    <row r="764" spans="2:10">
      <c r="B764" s="223"/>
      <c r="C764" s="223"/>
      <c r="E764" s="197"/>
      <c r="F764" s="197"/>
      <c r="J764" s="198"/>
    </row>
    <row r="765" spans="2:10">
      <c r="B765" s="223"/>
      <c r="C765" s="223"/>
      <c r="E765" s="197"/>
      <c r="F765" s="197"/>
      <c r="J765" s="198"/>
    </row>
    <row r="766" spans="2:10">
      <c r="B766" s="223"/>
      <c r="C766" s="223"/>
      <c r="E766" s="197"/>
      <c r="F766" s="197"/>
      <c r="J766" s="198"/>
    </row>
    <row r="767" spans="2:10">
      <c r="B767" s="223"/>
      <c r="C767" s="223"/>
      <c r="E767" s="197"/>
      <c r="F767" s="197"/>
      <c r="J767" s="198"/>
    </row>
    <row r="768" spans="2:10">
      <c r="B768" s="223"/>
      <c r="C768" s="223"/>
      <c r="E768" s="197"/>
      <c r="F768" s="197"/>
      <c r="J768" s="198"/>
    </row>
    <row r="769" spans="2:10">
      <c r="B769" s="223"/>
      <c r="C769" s="223"/>
      <c r="E769" s="197"/>
      <c r="F769" s="197"/>
      <c r="J769" s="198"/>
    </row>
    <row r="770" spans="2:10">
      <c r="B770" s="223"/>
      <c r="C770" s="223"/>
      <c r="E770" s="197"/>
      <c r="F770" s="197"/>
      <c r="J770" s="198"/>
    </row>
    <row r="771" spans="2:10">
      <c r="B771" s="223"/>
      <c r="C771" s="223"/>
      <c r="E771" s="197"/>
      <c r="F771" s="197"/>
      <c r="J771" s="198"/>
    </row>
    <row r="772" spans="2:10">
      <c r="B772" s="223"/>
      <c r="C772" s="223"/>
      <c r="E772" s="197"/>
      <c r="F772" s="197"/>
      <c r="J772" s="198"/>
    </row>
    <row r="773" spans="2:10">
      <c r="B773" s="223"/>
      <c r="C773" s="223"/>
      <c r="E773" s="197"/>
      <c r="F773" s="197"/>
      <c r="J773" s="198"/>
    </row>
    <row r="774" spans="2:10">
      <c r="B774" s="223"/>
      <c r="C774" s="223"/>
      <c r="E774" s="197"/>
      <c r="F774" s="197"/>
      <c r="J774" s="198"/>
    </row>
    <row r="775" spans="2:10">
      <c r="B775" s="223"/>
      <c r="C775" s="223"/>
      <c r="E775" s="197"/>
      <c r="F775" s="197"/>
      <c r="J775" s="198"/>
    </row>
    <row r="776" spans="2:10">
      <c r="B776" s="223"/>
      <c r="C776" s="223"/>
      <c r="E776" s="197"/>
      <c r="F776" s="197"/>
      <c r="J776" s="198"/>
    </row>
    <row r="777" spans="2:10">
      <c r="B777" s="223"/>
      <c r="C777" s="223"/>
      <c r="E777" s="197"/>
      <c r="F777" s="197"/>
      <c r="J777" s="198"/>
    </row>
    <row r="778" spans="2:10">
      <c r="B778" s="223"/>
      <c r="C778" s="223"/>
      <c r="E778" s="197"/>
      <c r="F778" s="197"/>
      <c r="J778" s="198"/>
    </row>
    <row r="779" spans="2:10">
      <c r="B779" s="223"/>
      <c r="C779" s="223"/>
      <c r="E779" s="197"/>
      <c r="F779" s="197"/>
      <c r="J779" s="198"/>
    </row>
    <row r="780" spans="2:10">
      <c r="B780" s="223"/>
      <c r="C780" s="223"/>
      <c r="E780" s="197"/>
      <c r="F780" s="197"/>
      <c r="J780" s="198"/>
    </row>
    <row r="781" spans="2:10">
      <c r="B781" s="223"/>
      <c r="C781" s="223"/>
      <c r="E781" s="197"/>
      <c r="F781" s="197"/>
      <c r="J781" s="198"/>
    </row>
    <row r="782" spans="2:10">
      <c r="B782" s="223"/>
      <c r="C782" s="223"/>
      <c r="E782" s="197"/>
      <c r="F782" s="197"/>
      <c r="J782" s="198"/>
    </row>
    <row r="783" spans="2:10">
      <c r="B783" s="223"/>
      <c r="C783" s="223"/>
      <c r="E783" s="197"/>
      <c r="F783" s="197"/>
      <c r="J783" s="198"/>
    </row>
    <row r="784" spans="2:10">
      <c r="B784" s="223"/>
      <c r="C784" s="223"/>
      <c r="E784" s="197"/>
      <c r="F784" s="197"/>
      <c r="J784" s="198"/>
    </row>
    <row r="785" spans="2:10">
      <c r="B785" s="223"/>
      <c r="C785" s="223"/>
      <c r="E785" s="197"/>
      <c r="F785" s="197"/>
      <c r="J785" s="198"/>
    </row>
    <row r="786" spans="2:10">
      <c r="B786" s="223"/>
      <c r="C786" s="223"/>
      <c r="E786" s="197"/>
      <c r="F786" s="197"/>
      <c r="J786" s="198"/>
    </row>
    <row r="787" spans="2:10">
      <c r="B787" s="223"/>
      <c r="C787" s="223"/>
      <c r="E787" s="197"/>
      <c r="F787" s="197"/>
      <c r="J787" s="198"/>
    </row>
    <row r="788" spans="2:10">
      <c r="B788" s="223"/>
      <c r="C788" s="223"/>
      <c r="E788" s="197"/>
      <c r="F788" s="197"/>
      <c r="J788" s="198"/>
    </row>
    <row r="789" spans="2:10">
      <c r="B789" s="223"/>
      <c r="C789" s="223"/>
      <c r="E789" s="197"/>
      <c r="F789" s="197"/>
      <c r="J789" s="198"/>
    </row>
    <row r="790" spans="2:10">
      <c r="B790" s="223"/>
      <c r="C790" s="223"/>
      <c r="E790" s="197"/>
      <c r="F790" s="197"/>
      <c r="J790" s="198"/>
    </row>
    <row r="791" spans="2:10">
      <c r="B791" s="223"/>
      <c r="C791" s="223"/>
      <c r="E791" s="197"/>
      <c r="F791" s="197"/>
      <c r="J791" s="198"/>
    </row>
    <row r="792" spans="2:10">
      <c r="B792" s="223"/>
      <c r="C792" s="223"/>
      <c r="E792" s="197"/>
      <c r="F792" s="197"/>
      <c r="J792" s="198"/>
    </row>
    <row r="793" spans="2:10">
      <c r="B793" s="223"/>
      <c r="C793" s="223"/>
      <c r="E793" s="197"/>
      <c r="F793" s="197"/>
      <c r="J793" s="198"/>
    </row>
    <row r="794" spans="2:10">
      <c r="B794" s="223"/>
      <c r="C794" s="223"/>
      <c r="E794" s="197"/>
      <c r="F794" s="197"/>
      <c r="J794" s="198"/>
    </row>
    <row r="795" spans="2:10">
      <c r="B795" s="223"/>
      <c r="C795" s="223"/>
      <c r="E795" s="197"/>
      <c r="F795" s="197"/>
      <c r="J795" s="198"/>
    </row>
    <row r="796" spans="2:10">
      <c r="B796" s="223"/>
      <c r="C796" s="223"/>
      <c r="E796" s="197"/>
      <c r="F796" s="197"/>
      <c r="J796" s="198"/>
    </row>
    <row r="797" spans="2:10">
      <c r="B797" s="223"/>
      <c r="C797" s="223"/>
      <c r="E797" s="197"/>
      <c r="F797" s="197"/>
      <c r="J797" s="198"/>
    </row>
    <row r="798" spans="2:10">
      <c r="B798" s="223"/>
      <c r="C798" s="223"/>
      <c r="E798" s="197"/>
      <c r="F798" s="197"/>
      <c r="J798" s="198"/>
    </row>
    <row r="799" spans="2:10">
      <c r="B799" s="223"/>
      <c r="C799" s="223"/>
      <c r="E799" s="197"/>
      <c r="F799" s="197"/>
      <c r="J799" s="198"/>
    </row>
    <row r="800" spans="2:10">
      <c r="B800" s="223"/>
      <c r="C800" s="223"/>
      <c r="E800" s="197"/>
      <c r="F800" s="197"/>
      <c r="J800" s="198"/>
    </row>
    <row r="801" spans="2:10">
      <c r="B801" s="223"/>
      <c r="C801" s="223"/>
      <c r="E801" s="197"/>
      <c r="F801" s="197"/>
      <c r="J801" s="198"/>
    </row>
    <row r="802" spans="2:10">
      <c r="B802" s="223"/>
      <c r="C802" s="223"/>
      <c r="E802" s="197"/>
      <c r="F802" s="197"/>
      <c r="J802" s="198"/>
    </row>
    <row r="803" spans="2:10">
      <c r="B803" s="223"/>
      <c r="C803" s="223"/>
      <c r="E803" s="197"/>
      <c r="F803" s="197"/>
      <c r="J803" s="198"/>
    </row>
    <row r="804" spans="2:10">
      <c r="B804" s="223"/>
      <c r="C804" s="223"/>
      <c r="E804" s="197"/>
      <c r="F804" s="197"/>
      <c r="J804" s="198"/>
    </row>
    <row r="805" spans="2:10">
      <c r="B805" s="223"/>
      <c r="C805" s="223"/>
      <c r="E805" s="197"/>
      <c r="F805" s="197"/>
      <c r="J805" s="198"/>
    </row>
    <row r="806" spans="2:10">
      <c r="B806" s="223"/>
      <c r="C806" s="223"/>
      <c r="E806" s="197"/>
      <c r="F806" s="197"/>
      <c r="J806" s="198"/>
    </row>
    <row r="807" spans="2:10">
      <c r="B807" s="223"/>
      <c r="C807" s="223"/>
      <c r="E807" s="197"/>
      <c r="F807" s="197"/>
      <c r="J807" s="198"/>
    </row>
    <row r="808" spans="2:10">
      <c r="B808" s="223"/>
      <c r="C808" s="223"/>
      <c r="E808" s="197"/>
      <c r="F808" s="197"/>
      <c r="J808" s="198"/>
    </row>
    <row r="809" spans="2:10">
      <c r="B809" s="223"/>
      <c r="C809" s="223"/>
      <c r="E809" s="197"/>
      <c r="F809" s="197"/>
      <c r="J809" s="198"/>
    </row>
    <row r="810" spans="2:10">
      <c r="B810" s="223"/>
      <c r="C810" s="223"/>
      <c r="E810" s="197"/>
      <c r="F810" s="197"/>
      <c r="J810" s="198"/>
    </row>
    <row r="811" spans="2:10">
      <c r="B811" s="223"/>
      <c r="C811" s="223"/>
      <c r="E811" s="197"/>
      <c r="F811" s="197"/>
      <c r="J811" s="198"/>
    </row>
    <row r="812" spans="2:10">
      <c r="B812" s="223"/>
      <c r="C812" s="223"/>
      <c r="E812" s="197"/>
      <c r="F812" s="197"/>
      <c r="J812" s="198"/>
    </row>
    <row r="813" spans="2:10">
      <c r="B813" s="223"/>
      <c r="C813" s="223"/>
      <c r="E813" s="197"/>
      <c r="F813" s="197"/>
      <c r="J813" s="198"/>
    </row>
    <row r="814" spans="2:10">
      <c r="B814" s="223"/>
      <c r="C814" s="223"/>
      <c r="E814" s="197"/>
      <c r="F814" s="197"/>
      <c r="J814" s="198"/>
    </row>
    <row r="815" spans="2:10">
      <c r="B815" s="223"/>
      <c r="C815" s="223"/>
      <c r="E815" s="197"/>
      <c r="F815" s="197"/>
      <c r="J815" s="198"/>
    </row>
    <row r="816" spans="2:10">
      <c r="B816" s="223"/>
      <c r="C816" s="223"/>
      <c r="E816" s="197"/>
      <c r="F816" s="197"/>
      <c r="J816" s="198"/>
    </row>
    <row r="817" spans="2:10">
      <c r="B817" s="223"/>
      <c r="C817" s="223"/>
      <c r="E817" s="197"/>
      <c r="F817" s="197"/>
      <c r="J817" s="198"/>
    </row>
    <row r="818" spans="2:10">
      <c r="B818" s="223"/>
      <c r="C818" s="223"/>
      <c r="E818" s="197"/>
      <c r="F818" s="197"/>
      <c r="J818" s="198"/>
    </row>
    <row r="819" spans="2:10">
      <c r="B819" s="223"/>
      <c r="C819" s="223"/>
      <c r="E819" s="197"/>
      <c r="F819" s="197"/>
      <c r="J819" s="198"/>
    </row>
    <row r="820" spans="2:10">
      <c r="B820" s="223"/>
      <c r="C820" s="223"/>
      <c r="E820" s="197"/>
      <c r="F820" s="197"/>
      <c r="J820" s="198"/>
    </row>
    <row r="821" spans="2:10">
      <c r="B821" s="223"/>
      <c r="C821" s="223"/>
      <c r="E821" s="197"/>
      <c r="F821" s="197"/>
      <c r="J821" s="198"/>
    </row>
    <row r="822" spans="2:10">
      <c r="B822" s="223"/>
      <c r="C822" s="223"/>
      <c r="E822" s="197"/>
      <c r="F822" s="197"/>
      <c r="J822" s="198"/>
    </row>
    <row r="823" spans="2:10">
      <c r="B823" s="223"/>
      <c r="C823" s="223"/>
      <c r="E823" s="197"/>
      <c r="F823" s="197"/>
      <c r="J823" s="198"/>
    </row>
    <row r="824" spans="2:10">
      <c r="B824" s="223"/>
      <c r="C824" s="223"/>
      <c r="E824" s="197"/>
      <c r="F824" s="197"/>
      <c r="J824" s="198"/>
    </row>
    <row r="825" spans="2:10">
      <c r="B825" s="223"/>
      <c r="C825" s="223"/>
      <c r="E825" s="197"/>
      <c r="F825" s="197"/>
      <c r="J825" s="198"/>
    </row>
    <row r="826" spans="2:10">
      <c r="B826" s="223"/>
      <c r="C826" s="223"/>
      <c r="E826" s="197"/>
      <c r="F826" s="197"/>
      <c r="J826" s="198"/>
    </row>
    <row r="827" spans="2:10">
      <c r="B827" s="223"/>
      <c r="C827" s="223"/>
      <c r="E827" s="197"/>
      <c r="F827" s="197"/>
      <c r="J827" s="198"/>
    </row>
    <row r="828" spans="2:10">
      <c r="B828" s="223"/>
      <c r="C828" s="223"/>
      <c r="E828" s="197"/>
      <c r="F828" s="197"/>
      <c r="J828" s="198"/>
    </row>
    <row r="829" spans="2:10">
      <c r="B829" s="223"/>
      <c r="C829" s="223"/>
      <c r="E829" s="197"/>
      <c r="F829" s="197"/>
      <c r="J829" s="198"/>
    </row>
    <row r="830" spans="2:10">
      <c r="B830" s="223"/>
      <c r="C830" s="223"/>
      <c r="E830" s="197"/>
      <c r="F830" s="197"/>
      <c r="J830" s="198"/>
    </row>
    <row r="831" spans="2:10">
      <c r="B831" s="223"/>
      <c r="C831" s="223"/>
      <c r="E831" s="197"/>
      <c r="F831" s="197"/>
      <c r="J831" s="198"/>
    </row>
    <row r="832" spans="2:10">
      <c r="B832" s="223"/>
      <c r="C832" s="223"/>
      <c r="E832" s="197"/>
      <c r="F832" s="197"/>
      <c r="J832" s="198"/>
    </row>
    <row r="833" spans="2:10">
      <c r="B833" s="223"/>
      <c r="C833" s="223"/>
      <c r="E833" s="197"/>
      <c r="F833" s="197"/>
      <c r="J833" s="198"/>
    </row>
    <row r="834" spans="2:10">
      <c r="B834" s="223"/>
      <c r="C834" s="223"/>
      <c r="E834" s="197"/>
      <c r="F834" s="197"/>
      <c r="J834" s="198"/>
    </row>
    <row r="835" spans="2:10">
      <c r="B835" s="223"/>
      <c r="C835" s="223"/>
      <c r="E835" s="197"/>
      <c r="F835" s="197"/>
      <c r="J835" s="198"/>
    </row>
    <row r="836" spans="2:10">
      <c r="B836" s="223"/>
      <c r="C836" s="223"/>
      <c r="E836" s="197"/>
      <c r="F836" s="197"/>
      <c r="J836" s="198"/>
    </row>
    <row r="837" spans="2:10">
      <c r="B837" s="223"/>
      <c r="C837" s="223"/>
      <c r="E837" s="197"/>
      <c r="F837" s="197"/>
      <c r="J837" s="198"/>
    </row>
    <row r="838" spans="2:10">
      <c r="B838" s="223"/>
      <c r="C838" s="223"/>
      <c r="E838" s="197"/>
      <c r="F838" s="197"/>
      <c r="J838" s="198"/>
    </row>
    <row r="839" spans="2:10">
      <c r="B839" s="223"/>
      <c r="C839" s="223"/>
      <c r="E839" s="197"/>
      <c r="F839" s="197"/>
      <c r="J839" s="198"/>
    </row>
    <row r="840" spans="2:10">
      <c r="B840" s="223"/>
      <c r="C840" s="223"/>
      <c r="E840" s="197"/>
      <c r="F840" s="197"/>
      <c r="J840" s="198"/>
    </row>
    <row r="841" spans="2:10">
      <c r="B841" s="223"/>
      <c r="C841" s="223"/>
      <c r="E841" s="197"/>
      <c r="F841" s="197"/>
      <c r="J841" s="198"/>
    </row>
    <row r="842" spans="2:10">
      <c r="B842" s="223"/>
      <c r="C842" s="223"/>
      <c r="E842" s="197"/>
      <c r="F842" s="197"/>
      <c r="J842" s="198"/>
    </row>
    <row r="843" spans="2:10">
      <c r="B843" s="223"/>
      <c r="C843" s="223"/>
      <c r="E843" s="197"/>
      <c r="F843" s="197"/>
      <c r="J843" s="198"/>
    </row>
    <row r="844" spans="2:10">
      <c r="B844" s="223"/>
      <c r="C844" s="223"/>
      <c r="E844" s="197"/>
      <c r="F844" s="197"/>
      <c r="J844" s="198"/>
    </row>
    <row r="845" spans="2:10">
      <c r="B845" s="223"/>
      <c r="C845" s="223"/>
      <c r="E845" s="197"/>
      <c r="F845" s="197"/>
      <c r="J845" s="198"/>
    </row>
    <row r="846" spans="2:10">
      <c r="B846" s="223"/>
      <c r="C846" s="223"/>
      <c r="E846" s="197"/>
      <c r="F846" s="197"/>
      <c r="J846" s="198"/>
    </row>
    <row r="847" spans="2:10">
      <c r="B847" s="223"/>
      <c r="C847" s="223"/>
      <c r="E847" s="197"/>
      <c r="F847" s="197"/>
      <c r="J847" s="198"/>
    </row>
    <row r="848" spans="2:10">
      <c r="B848" s="223"/>
      <c r="C848" s="223"/>
      <c r="E848" s="197"/>
      <c r="F848" s="197"/>
      <c r="J848" s="198"/>
    </row>
    <row r="849" spans="2:10">
      <c r="B849" s="223"/>
      <c r="C849" s="223"/>
      <c r="E849" s="197"/>
      <c r="F849" s="197"/>
      <c r="J849" s="198"/>
    </row>
    <row r="850" spans="2:10">
      <c r="B850" s="223"/>
      <c r="C850" s="223"/>
      <c r="E850" s="197"/>
      <c r="F850" s="197"/>
      <c r="J850" s="198"/>
    </row>
    <row r="851" spans="2:10">
      <c r="B851" s="223"/>
      <c r="C851" s="223"/>
      <c r="E851" s="197"/>
      <c r="F851" s="197"/>
      <c r="J851" s="198"/>
    </row>
    <row r="852" spans="2:10">
      <c r="B852" s="223"/>
      <c r="C852" s="223"/>
      <c r="E852" s="197"/>
      <c r="F852" s="197"/>
      <c r="J852" s="198"/>
    </row>
    <row r="853" spans="2:10">
      <c r="B853" s="223"/>
      <c r="C853" s="223"/>
      <c r="E853" s="197"/>
      <c r="F853" s="197"/>
      <c r="J853" s="198"/>
    </row>
    <row r="854" spans="2:10">
      <c r="B854" s="223"/>
      <c r="C854" s="223"/>
      <c r="E854" s="197"/>
      <c r="F854" s="197"/>
      <c r="J854" s="198"/>
    </row>
    <row r="855" spans="2:10">
      <c r="B855" s="223"/>
      <c r="C855" s="223"/>
      <c r="E855" s="197"/>
      <c r="F855" s="197"/>
      <c r="J855" s="198"/>
    </row>
    <row r="856" spans="2:10">
      <c r="B856" s="223"/>
      <c r="C856" s="223"/>
      <c r="E856" s="197"/>
      <c r="F856" s="197"/>
      <c r="J856" s="198"/>
    </row>
    <row r="857" spans="2:10">
      <c r="B857" s="223"/>
      <c r="C857" s="223"/>
      <c r="E857" s="197"/>
      <c r="F857" s="197"/>
      <c r="J857" s="198"/>
    </row>
    <row r="858" spans="2:10">
      <c r="B858" s="223"/>
      <c r="C858" s="223"/>
      <c r="E858" s="197"/>
      <c r="F858" s="197"/>
      <c r="J858" s="198"/>
    </row>
    <row r="859" spans="2:10">
      <c r="B859" s="223"/>
      <c r="C859" s="223"/>
      <c r="E859" s="197"/>
      <c r="F859" s="197"/>
      <c r="J859" s="198"/>
    </row>
    <row r="860" spans="2:10">
      <c r="B860" s="223"/>
      <c r="C860" s="223"/>
      <c r="E860" s="197"/>
      <c r="F860" s="197"/>
      <c r="J860" s="198"/>
    </row>
    <row r="861" spans="2:10">
      <c r="B861" s="223"/>
      <c r="C861" s="223"/>
      <c r="E861" s="197"/>
      <c r="F861" s="197"/>
      <c r="J861" s="198"/>
    </row>
    <row r="862" spans="2:10">
      <c r="B862" s="223"/>
      <c r="C862" s="223"/>
      <c r="E862" s="197"/>
      <c r="F862" s="197"/>
      <c r="J862" s="198"/>
    </row>
    <row r="863" spans="2:10">
      <c r="B863" s="223"/>
      <c r="C863" s="223"/>
      <c r="E863" s="197"/>
      <c r="F863" s="197"/>
      <c r="J863" s="198"/>
    </row>
    <row r="864" spans="2:10">
      <c r="B864" s="223"/>
      <c r="C864" s="223"/>
      <c r="E864" s="197"/>
      <c r="F864" s="197"/>
      <c r="J864" s="198"/>
    </row>
    <row r="865" spans="2:10">
      <c r="B865" s="223"/>
      <c r="C865" s="223"/>
      <c r="E865" s="197"/>
      <c r="F865" s="197"/>
      <c r="J865" s="198"/>
    </row>
    <row r="866" spans="2:10">
      <c r="B866" s="223"/>
      <c r="C866" s="223"/>
      <c r="E866" s="197"/>
      <c r="F866" s="197"/>
      <c r="J866" s="198"/>
    </row>
    <row r="867" spans="2:10">
      <c r="B867" s="223"/>
      <c r="C867" s="223"/>
      <c r="E867" s="197"/>
      <c r="F867" s="197"/>
      <c r="J867" s="198"/>
    </row>
    <row r="868" spans="2:10">
      <c r="B868" s="223"/>
      <c r="C868" s="223"/>
      <c r="E868" s="197"/>
      <c r="F868" s="197"/>
      <c r="J868" s="198"/>
    </row>
    <row r="869" spans="2:10">
      <c r="B869" s="223"/>
      <c r="C869" s="223"/>
      <c r="E869" s="197"/>
      <c r="F869" s="197"/>
      <c r="J869" s="198"/>
    </row>
    <row r="870" spans="2:10">
      <c r="B870" s="223"/>
      <c r="C870" s="223"/>
      <c r="E870" s="197"/>
      <c r="F870" s="197"/>
      <c r="J870" s="198"/>
    </row>
    <row r="871" spans="2:10">
      <c r="B871" s="223"/>
      <c r="C871" s="223"/>
      <c r="E871" s="197"/>
      <c r="F871" s="197"/>
      <c r="J871" s="198"/>
    </row>
    <row r="872" spans="2:10">
      <c r="B872" s="223"/>
      <c r="C872" s="223"/>
      <c r="E872" s="197"/>
      <c r="F872" s="197"/>
      <c r="J872" s="198"/>
    </row>
    <row r="873" spans="2:10">
      <c r="B873" s="223"/>
      <c r="C873" s="223"/>
      <c r="E873" s="197"/>
      <c r="F873" s="197"/>
      <c r="J873" s="198"/>
    </row>
    <row r="874" spans="2:10">
      <c r="B874" s="223"/>
      <c r="C874" s="223"/>
      <c r="E874" s="197"/>
      <c r="F874" s="197"/>
      <c r="J874" s="198"/>
    </row>
    <row r="875" spans="2:10">
      <c r="B875" s="223"/>
      <c r="C875" s="223"/>
      <c r="E875" s="197"/>
      <c r="F875" s="197"/>
      <c r="J875" s="198"/>
    </row>
    <row r="876" spans="2:10">
      <c r="B876" s="223"/>
      <c r="C876" s="223"/>
      <c r="E876" s="197"/>
      <c r="F876" s="197"/>
      <c r="J876" s="198"/>
    </row>
    <row r="877" spans="2:10">
      <c r="B877" s="223"/>
      <c r="C877" s="223"/>
      <c r="E877" s="197"/>
      <c r="F877" s="197"/>
      <c r="J877" s="198"/>
    </row>
    <row r="878" spans="2:10">
      <c r="B878" s="223"/>
      <c r="C878" s="223"/>
      <c r="E878" s="197"/>
      <c r="F878" s="197"/>
      <c r="J878" s="198"/>
    </row>
    <row r="879" spans="2:10">
      <c r="B879" s="223"/>
      <c r="C879" s="223"/>
      <c r="E879" s="197"/>
      <c r="F879" s="197"/>
      <c r="J879" s="198"/>
    </row>
    <row r="880" spans="2:10">
      <c r="B880" s="223"/>
      <c r="C880" s="223"/>
      <c r="E880" s="197"/>
      <c r="F880" s="197"/>
      <c r="J880" s="198"/>
    </row>
    <row r="881" spans="2:10">
      <c r="B881" s="223"/>
      <c r="C881" s="223"/>
      <c r="E881" s="197"/>
      <c r="F881" s="197"/>
      <c r="J881" s="198"/>
    </row>
    <row r="882" spans="2:10">
      <c r="B882" s="223"/>
      <c r="C882" s="223"/>
      <c r="E882" s="197"/>
      <c r="F882" s="197"/>
      <c r="J882" s="198"/>
    </row>
    <row r="883" spans="2:10">
      <c r="B883" s="223"/>
      <c r="C883" s="223"/>
      <c r="E883" s="197"/>
      <c r="F883" s="197"/>
      <c r="J883" s="198"/>
    </row>
    <row r="884" spans="2:10">
      <c r="B884" s="223"/>
      <c r="C884" s="223"/>
      <c r="E884" s="197"/>
      <c r="F884" s="197"/>
      <c r="J884" s="198"/>
    </row>
    <row r="885" spans="2:10">
      <c r="B885" s="223"/>
      <c r="C885" s="223"/>
      <c r="E885" s="197"/>
      <c r="F885" s="197"/>
      <c r="J885" s="198"/>
    </row>
    <row r="886" spans="2:10">
      <c r="B886" s="223"/>
      <c r="C886" s="223"/>
      <c r="E886" s="197"/>
      <c r="F886" s="197"/>
      <c r="J886" s="198"/>
    </row>
    <row r="887" spans="2:10">
      <c r="B887" s="223"/>
      <c r="C887" s="223"/>
      <c r="E887" s="197"/>
      <c r="F887" s="197"/>
      <c r="J887" s="198"/>
    </row>
    <row r="888" spans="2:10">
      <c r="B888" s="223"/>
      <c r="C888" s="223"/>
      <c r="E888" s="197"/>
      <c r="F888" s="197"/>
      <c r="J888" s="198"/>
    </row>
    <row r="889" spans="2:10">
      <c r="B889" s="223"/>
      <c r="C889" s="223"/>
      <c r="E889" s="197"/>
      <c r="F889" s="197"/>
      <c r="J889" s="198"/>
    </row>
    <row r="890" spans="2:10">
      <c r="B890" s="223"/>
      <c r="C890" s="223"/>
      <c r="E890" s="197"/>
      <c r="F890" s="197"/>
      <c r="J890" s="198"/>
    </row>
    <row r="891" spans="2:10">
      <c r="B891" s="223"/>
      <c r="C891" s="223"/>
      <c r="E891" s="197"/>
      <c r="F891" s="197"/>
      <c r="J891" s="198"/>
    </row>
    <row r="892" spans="2:10">
      <c r="B892" s="223"/>
      <c r="C892" s="223"/>
      <c r="E892" s="197"/>
      <c r="F892" s="197"/>
      <c r="J892" s="198"/>
    </row>
    <row r="893" spans="2:10">
      <c r="B893" s="223"/>
      <c r="C893" s="223"/>
      <c r="E893" s="197"/>
      <c r="F893" s="197"/>
      <c r="J893" s="198"/>
    </row>
    <row r="894" spans="2:10">
      <c r="B894" s="223"/>
      <c r="C894" s="223"/>
      <c r="E894" s="197"/>
      <c r="F894" s="197"/>
      <c r="J894" s="198"/>
    </row>
    <row r="895" spans="2:10">
      <c r="B895" s="223"/>
      <c r="C895" s="223"/>
      <c r="E895" s="197"/>
      <c r="F895" s="197"/>
      <c r="J895" s="198"/>
    </row>
    <row r="896" spans="2:10">
      <c r="B896" s="223"/>
      <c r="C896" s="223"/>
      <c r="E896" s="197"/>
      <c r="F896" s="197"/>
      <c r="J896" s="198"/>
    </row>
    <row r="897" spans="2:10">
      <c r="B897" s="223"/>
      <c r="C897" s="223"/>
      <c r="E897" s="197"/>
      <c r="F897" s="197"/>
      <c r="J897" s="198"/>
    </row>
    <row r="898" spans="2:10">
      <c r="B898" s="223"/>
      <c r="C898" s="223"/>
      <c r="E898" s="197"/>
      <c r="F898" s="197"/>
      <c r="J898" s="198"/>
    </row>
    <row r="899" spans="2:10">
      <c r="B899" s="223"/>
      <c r="C899" s="223"/>
      <c r="E899" s="197"/>
      <c r="F899" s="197"/>
      <c r="J899" s="198"/>
    </row>
    <row r="900" spans="2:10">
      <c r="B900" s="223"/>
      <c r="C900" s="223"/>
      <c r="E900" s="197"/>
      <c r="F900" s="197"/>
      <c r="J900" s="198"/>
    </row>
    <row r="901" spans="2:10">
      <c r="B901" s="223"/>
      <c r="C901" s="223"/>
      <c r="E901" s="197"/>
      <c r="F901" s="197"/>
      <c r="J901" s="198"/>
    </row>
    <row r="902" spans="2:10">
      <c r="B902" s="223"/>
      <c r="C902" s="223"/>
      <c r="E902" s="197"/>
      <c r="F902" s="197"/>
      <c r="J902" s="198"/>
    </row>
    <row r="903" spans="2:10">
      <c r="B903" s="223"/>
      <c r="C903" s="223"/>
      <c r="E903" s="197"/>
      <c r="F903" s="197"/>
      <c r="J903" s="198"/>
    </row>
    <row r="904" spans="2:10">
      <c r="B904" s="223"/>
      <c r="C904" s="223"/>
      <c r="E904" s="197"/>
      <c r="F904" s="197"/>
      <c r="J904" s="198"/>
    </row>
    <row r="905" spans="2:10">
      <c r="B905" s="223"/>
      <c r="C905" s="223"/>
      <c r="E905" s="197"/>
      <c r="F905" s="197"/>
      <c r="J905" s="198"/>
    </row>
    <row r="906" spans="2:10">
      <c r="B906" s="223"/>
      <c r="C906" s="223"/>
      <c r="E906" s="197"/>
      <c r="F906" s="197"/>
      <c r="J906" s="198"/>
    </row>
    <row r="907" spans="2:10">
      <c r="B907" s="223"/>
      <c r="C907" s="223"/>
      <c r="E907" s="197"/>
      <c r="F907" s="197"/>
      <c r="J907" s="198"/>
    </row>
    <row r="908" spans="2:10">
      <c r="B908" s="223"/>
      <c r="C908" s="223"/>
      <c r="E908" s="197"/>
      <c r="F908" s="197"/>
      <c r="J908" s="198"/>
    </row>
    <row r="909" spans="2:10">
      <c r="B909" s="223"/>
      <c r="C909" s="223"/>
      <c r="E909" s="197"/>
      <c r="F909" s="197"/>
      <c r="J909" s="198"/>
    </row>
    <row r="910" spans="2:10">
      <c r="B910" s="223"/>
      <c r="C910" s="223"/>
      <c r="E910" s="197"/>
      <c r="F910" s="197"/>
      <c r="J910" s="198"/>
    </row>
    <row r="911" spans="2:10">
      <c r="B911" s="223"/>
      <c r="C911" s="223"/>
      <c r="E911" s="197"/>
      <c r="F911" s="197"/>
      <c r="J911" s="198"/>
    </row>
    <row r="912" spans="2:10">
      <c r="B912" s="223"/>
      <c r="C912" s="223"/>
      <c r="E912" s="197"/>
      <c r="F912" s="197"/>
      <c r="J912" s="198"/>
    </row>
    <row r="913" spans="2:10">
      <c r="B913" s="223"/>
      <c r="C913" s="223"/>
      <c r="E913" s="197"/>
      <c r="F913" s="197"/>
      <c r="J913" s="198"/>
    </row>
    <row r="914" spans="2:10">
      <c r="B914" s="223"/>
      <c r="C914" s="223"/>
      <c r="E914" s="197"/>
      <c r="F914" s="197"/>
      <c r="J914" s="198"/>
    </row>
    <row r="915" spans="2:10">
      <c r="B915" s="223"/>
      <c r="C915" s="223"/>
      <c r="E915" s="197"/>
      <c r="F915" s="197"/>
      <c r="J915" s="198"/>
    </row>
    <row r="916" spans="2:10">
      <c r="B916" s="223"/>
      <c r="C916" s="223"/>
      <c r="E916" s="197"/>
      <c r="F916" s="197"/>
      <c r="J916" s="198"/>
    </row>
    <row r="917" spans="2:10">
      <c r="B917" s="223"/>
      <c r="C917" s="223"/>
      <c r="E917" s="197"/>
      <c r="F917" s="197"/>
      <c r="J917" s="198"/>
    </row>
    <row r="918" spans="2:10">
      <c r="B918" s="223"/>
      <c r="C918" s="223"/>
      <c r="E918" s="197"/>
      <c r="F918" s="197"/>
      <c r="J918" s="198"/>
    </row>
    <row r="919" spans="2:10">
      <c r="B919" s="223"/>
      <c r="C919" s="223"/>
      <c r="E919" s="197"/>
      <c r="F919" s="197"/>
      <c r="J919" s="198"/>
    </row>
    <row r="920" spans="2:10">
      <c r="B920" s="223"/>
      <c r="C920" s="223"/>
      <c r="E920" s="197"/>
      <c r="F920" s="197"/>
      <c r="J920" s="198"/>
    </row>
    <row r="921" spans="2:10">
      <c r="B921" s="223"/>
      <c r="C921" s="223"/>
      <c r="E921" s="197"/>
      <c r="F921" s="197"/>
      <c r="J921" s="198"/>
    </row>
    <row r="922" spans="2:10">
      <c r="B922" s="223"/>
      <c r="C922" s="223"/>
      <c r="E922" s="197"/>
      <c r="F922" s="197"/>
      <c r="J922" s="198"/>
    </row>
    <row r="923" spans="2:10">
      <c r="B923" s="223"/>
      <c r="C923" s="223"/>
      <c r="E923" s="197"/>
      <c r="F923" s="197"/>
      <c r="J923" s="198"/>
    </row>
    <row r="924" spans="2:10">
      <c r="B924" s="223"/>
      <c r="C924" s="223"/>
      <c r="E924" s="197"/>
      <c r="F924" s="197"/>
      <c r="J924" s="198"/>
    </row>
    <row r="925" spans="2:10">
      <c r="B925" s="223"/>
      <c r="C925" s="223"/>
      <c r="E925" s="197"/>
      <c r="F925" s="197"/>
      <c r="J925" s="198"/>
    </row>
    <row r="926" spans="2:10">
      <c r="B926" s="223"/>
      <c r="C926" s="223"/>
      <c r="E926" s="197"/>
      <c r="F926" s="197"/>
      <c r="J926" s="198"/>
    </row>
    <row r="927" spans="2:10">
      <c r="B927" s="223"/>
      <c r="C927" s="223"/>
      <c r="E927" s="197"/>
      <c r="F927" s="197"/>
      <c r="J927" s="198"/>
    </row>
    <row r="928" spans="2:10">
      <c r="B928" s="223"/>
      <c r="C928" s="223"/>
      <c r="E928" s="197"/>
      <c r="F928" s="197"/>
      <c r="J928" s="198"/>
    </row>
    <row r="929" spans="2:10">
      <c r="B929" s="223"/>
      <c r="C929" s="223"/>
      <c r="E929" s="197"/>
      <c r="F929" s="197"/>
      <c r="J929" s="198"/>
    </row>
    <row r="930" spans="2:10">
      <c r="B930" s="223"/>
      <c r="C930" s="223"/>
      <c r="E930" s="197"/>
      <c r="F930" s="197"/>
      <c r="J930" s="198"/>
    </row>
    <row r="931" spans="2:10">
      <c r="B931" s="223"/>
      <c r="C931" s="223"/>
      <c r="E931" s="197"/>
      <c r="F931" s="197"/>
      <c r="J931" s="198"/>
    </row>
    <row r="932" spans="2:10">
      <c r="B932" s="223"/>
      <c r="C932" s="223"/>
      <c r="E932" s="197"/>
      <c r="F932" s="197"/>
      <c r="J932" s="198"/>
    </row>
    <row r="933" spans="2:10">
      <c r="B933" s="223"/>
      <c r="C933" s="223"/>
      <c r="E933" s="197"/>
      <c r="F933" s="197"/>
      <c r="J933" s="198"/>
    </row>
    <row r="934" spans="2:10">
      <c r="B934" s="223"/>
      <c r="C934" s="223"/>
      <c r="E934" s="197"/>
      <c r="F934" s="197"/>
      <c r="J934" s="198"/>
    </row>
    <row r="935" spans="2:10">
      <c r="B935" s="223"/>
      <c r="C935" s="223"/>
      <c r="E935" s="197"/>
      <c r="F935" s="197"/>
      <c r="J935" s="198"/>
    </row>
    <row r="936" spans="2:10">
      <c r="B936" s="223"/>
      <c r="C936" s="223"/>
      <c r="E936" s="197"/>
      <c r="F936" s="197"/>
      <c r="J936" s="198"/>
    </row>
    <row r="937" spans="2:10">
      <c r="B937" s="223"/>
      <c r="C937" s="223"/>
      <c r="E937" s="197"/>
      <c r="F937" s="197"/>
      <c r="J937" s="198"/>
    </row>
    <row r="938" spans="2:10">
      <c r="B938" s="223"/>
      <c r="C938" s="223"/>
      <c r="E938" s="197"/>
      <c r="F938" s="197"/>
      <c r="J938" s="198"/>
    </row>
    <row r="939" spans="2:10">
      <c r="B939" s="223"/>
      <c r="C939" s="223"/>
      <c r="E939" s="197"/>
      <c r="F939" s="197"/>
      <c r="J939" s="198"/>
    </row>
    <row r="940" spans="2:10">
      <c r="B940" s="223"/>
      <c r="C940" s="223"/>
      <c r="E940" s="197"/>
      <c r="F940" s="197"/>
      <c r="J940" s="198"/>
    </row>
    <row r="941" spans="2:10">
      <c r="B941" s="223"/>
      <c r="C941" s="223"/>
      <c r="E941" s="197"/>
      <c r="F941" s="197"/>
      <c r="J941" s="198"/>
    </row>
    <row r="942" spans="2:10">
      <c r="B942" s="223"/>
      <c r="C942" s="223"/>
      <c r="E942" s="197"/>
      <c r="F942" s="197"/>
      <c r="J942" s="198"/>
    </row>
    <row r="943" spans="2:10">
      <c r="B943" s="223"/>
      <c r="C943" s="223"/>
      <c r="E943" s="197"/>
      <c r="F943" s="197"/>
      <c r="J943" s="198"/>
    </row>
    <row r="944" spans="2:10">
      <c r="B944" s="223"/>
      <c r="C944" s="223"/>
      <c r="E944" s="197"/>
      <c r="F944" s="197"/>
      <c r="J944" s="198"/>
    </row>
    <row r="945" spans="2:10">
      <c r="B945" s="223"/>
      <c r="C945" s="223"/>
      <c r="E945" s="197"/>
      <c r="F945" s="197"/>
      <c r="J945" s="198"/>
    </row>
    <row r="946" spans="2:10">
      <c r="B946" s="223"/>
      <c r="C946" s="223"/>
      <c r="E946" s="197"/>
      <c r="F946" s="197"/>
      <c r="J946" s="198"/>
    </row>
    <row r="947" spans="2:10">
      <c r="B947" s="223"/>
      <c r="C947" s="223"/>
      <c r="E947" s="197"/>
      <c r="F947" s="197"/>
      <c r="J947" s="198"/>
    </row>
    <row r="948" spans="2:10">
      <c r="B948" s="223"/>
      <c r="C948" s="223"/>
      <c r="E948" s="197"/>
      <c r="F948" s="197"/>
      <c r="J948" s="198"/>
    </row>
    <row r="949" spans="2:10">
      <c r="B949" s="223"/>
      <c r="C949" s="223"/>
      <c r="E949" s="197"/>
      <c r="F949" s="197"/>
      <c r="J949" s="198"/>
    </row>
    <row r="950" spans="2:10">
      <c r="B950" s="223"/>
      <c r="C950" s="223"/>
      <c r="E950" s="197"/>
      <c r="F950" s="197"/>
      <c r="J950" s="198"/>
    </row>
    <row r="951" spans="2:10">
      <c r="B951" s="223"/>
      <c r="C951" s="223"/>
      <c r="E951" s="197"/>
      <c r="F951" s="197"/>
      <c r="J951" s="198"/>
    </row>
    <row r="952" spans="2:10">
      <c r="B952" s="223"/>
      <c r="C952" s="223"/>
      <c r="E952" s="197"/>
      <c r="F952" s="197"/>
      <c r="J952" s="198"/>
    </row>
    <row r="953" spans="2:10">
      <c r="B953" s="223"/>
      <c r="C953" s="223"/>
      <c r="E953" s="197"/>
      <c r="F953" s="197"/>
      <c r="J953" s="198"/>
    </row>
    <row r="954" spans="2:10">
      <c r="B954" s="223"/>
      <c r="C954" s="223"/>
      <c r="E954" s="197"/>
      <c r="F954" s="197"/>
      <c r="J954" s="198"/>
    </row>
    <row r="955" spans="2:10">
      <c r="B955" s="223"/>
      <c r="C955" s="223"/>
      <c r="E955" s="197"/>
      <c r="F955" s="197"/>
      <c r="J955" s="198"/>
    </row>
    <row r="956" spans="2:10">
      <c r="B956" s="223"/>
      <c r="C956" s="223"/>
      <c r="E956" s="197"/>
      <c r="F956" s="197"/>
      <c r="J956" s="198"/>
    </row>
    <row r="957" spans="2:10">
      <c r="B957" s="223"/>
      <c r="C957" s="223"/>
      <c r="E957" s="197"/>
      <c r="F957" s="197"/>
      <c r="J957" s="198"/>
    </row>
    <row r="958" spans="2:10">
      <c r="B958" s="223"/>
      <c r="C958" s="223"/>
      <c r="E958" s="197"/>
      <c r="F958" s="197"/>
      <c r="J958" s="198"/>
    </row>
    <row r="959" spans="2:10">
      <c r="B959" s="223"/>
      <c r="C959" s="223"/>
      <c r="E959" s="197"/>
      <c r="F959" s="197"/>
      <c r="J959" s="198"/>
    </row>
    <row r="960" spans="2:10">
      <c r="B960" s="223"/>
      <c r="C960" s="223"/>
      <c r="E960" s="197"/>
      <c r="F960" s="197"/>
      <c r="J960" s="198"/>
    </row>
    <row r="961" spans="2:10">
      <c r="B961" s="223"/>
      <c r="C961" s="223"/>
      <c r="E961" s="197"/>
      <c r="F961" s="197"/>
      <c r="J961" s="198"/>
    </row>
    <row r="962" spans="2:10">
      <c r="B962" s="223"/>
      <c r="C962" s="223"/>
      <c r="E962" s="197"/>
      <c r="F962" s="197"/>
      <c r="J962" s="198"/>
    </row>
    <row r="963" spans="2:10">
      <c r="B963" s="223"/>
      <c r="C963" s="223"/>
      <c r="E963" s="197"/>
      <c r="F963" s="197"/>
      <c r="J963" s="198"/>
    </row>
    <row r="964" spans="2:10">
      <c r="B964" s="223"/>
      <c r="C964" s="223"/>
      <c r="E964" s="197"/>
      <c r="F964" s="197"/>
      <c r="J964" s="198"/>
    </row>
    <row r="965" spans="2:10">
      <c r="B965" s="223"/>
      <c r="C965" s="223"/>
      <c r="E965" s="197"/>
      <c r="F965" s="197"/>
      <c r="J965" s="198"/>
    </row>
    <row r="966" spans="2:10">
      <c r="B966" s="223"/>
      <c r="C966" s="223"/>
      <c r="E966" s="197"/>
      <c r="F966" s="197"/>
      <c r="J966" s="198"/>
    </row>
    <row r="967" spans="2:10">
      <c r="B967" s="223"/>
      <c r="C967" s="223"/>
      <c r="E967" s="197"/>
      <c r="F967" s="197"/>
      <c r="J967" s="198"/>
    </row>
    <row r="968" spans="2:10">
      <c r="B968" s="223"/>
      <c r="C968" s="223"/>
      <c r="E968" s="197"/>
      <c r="F968" s="197"/>
      <c r="J968" s="198"/>
    </row>
    <row r="969" spans="2:10">
      <c r="B969" s="223"/>
      <c r="C969" s="223"/>
      <c r="E969" s="197"/>
      <c r="F969" s="197"/>
      <c r="J969" s="198"/>
    </row>
    <row r="970" spans="2:10">
      <c r="B970" s="223"/>
      <c r="C970" s="223"/>
      <c r="E970" s="197"/>
      <c r="F970" s="197"/>
      <c r="J970" s="198"/>
    </row>
    <row r="971" spans="2:10">
      <c r="B971" s="223"/>
      <c r="C971" s="223"/>
      <c r="E971" s="197"/>
      <c r="F971" s="197"/>
      <c r="J971" s="198"/>
    </row>
    <row r="972" spans="2:10">
      <c r="B972" s="223"/>
      <c r="C972" s="223"/>
      <c r="E972" s="197"/>
      <c r="F972" s="197"/>
      <c r="J972" s="198"/>
    </row>
    <row r="973" spans="2:10">
      <c r="B973" s="223"/>
      <c r="C973" s="223"/>
      <c r="E973" s="197"/>
      <c r="F973" s="197"/>
      <c r="J973" s="198"/>
    </row>
    <row r="974" spans="2:10">
      <c r="B974" s="223"/>
      <c r="C974" s="223"/>
      <c r="E974" s="197"/>
      <c r="F974" s="197"/>
      <c r="J974" s="198"/>
    </row>
    <row r="975" spans="2:10">
      <c r="B975" s="223"/>
      <c r="C975" s="223"/>
      <c r="E975" s="197"/>
      <c r="F975" s="197"/>
      <c r="J975" s="198"/>
    </row>
    <row r="976" spans="2:10">
      <c r="B976" s="223"/>
      <c r="C976" s="223"/>
      <c r="E976" s="197"/>
      <c r="F976" s="197"/>
      <c r="J976" s="198"/>
    </row>
    <row r="977" spans="2:10">
      <c r="B977" s="223"/>
      <c r="C977" s="223"/>
      <c r="E977" s="197"/>
      <c r="F977" s="197"/>
      <c r="J977" s="198"/>
    </row>
    <row r="978" spans="2:10">
      <c r="B978" s="223"/>
      <c r="C978" s="223"/>
      <c r="E978" s="197"/>
      <c r="F978" s="197"/>
      <c r="J978" s="198"/>
    </row>
    <row r="979" spans="2:10">
      <c r="B979" s="223"/>
      <c r="C979" s="223"/>
      <c r="E979" s="197"/>
      <c r="F979" s="197"/>
      <c r="J979" s="198"/>
    </row>
    <row r="980" spans="2:10">
      <c r="B980" s="223"/>
      <c r="C980" s="223"/>
      <c r="E980" s="197"/>
      <c r="F980" s="197"/>
      <c r="J980" s="198"/>
    </row>
    <row r="981" spans="2:10">
      <c r="B981" s="223"/>
      <c r="C981" s="223"/>
      <c r="E981" s="197"/>
      <c r="F981" s="197"/>
      <c r="J981" s="198"/>
    </row>
    <row r="982" spans="2:10">
      <c r="B982" s="223"/>
      <c r="C982" s="223"/>
      <c r="E982" s="197"/>
      <c r="F982" s="197"/>
      <c r="J982" s="198"/>
    </row>
    <row r="983" spans="2:10">
      <c r="B983" s="223"/>
      <c r="C983" s="223"/>
      <c r="E983" s="197"/>
      <c r="F983" s="197"/>
      <c r="J983" s="198"/>
    </row>
    <row r="984" spans="2:10">
      <c r="B984" s="223"/>
      <c r="C984" s="223"/>
      <c r="E984" s="197"/>
      <c r="F984" s="197"/>
      <c r="J984" s="198"/>
    </row>
    <row r="985" spans="2:10">
      <c r="B985" s="223"/>
      <c r="C985" s="223"/>
      <c r="E985" s="197"/>
      <c r="F985" s="197"/>
      <c r="J985" s="198"/>
    </row>
    <row r="986" spans="2:10">
      <c r="B986" s="223"/>
      <c r="C986" s="223"/>
      <c r="E986" s="197"/>
      <c r="F986" s="197"/>
      <c r="J986" s="198"/>
    </row>
    <row r="987" spans="2:10">
      <c r="B987" s="223"/>
      <c r="C987" s="223"/>
      <c r="E987" s="197"/>
      <c r="F987" s="197"/>
      <c r="J987" s="198"/>
    </row>
    <row r="988" spans="2:10">
      <c r="B988" s="223"/>
      <c r="C988" s="223"/>
      <c r="E988" s="197"/>
      <c r="F988" s="197"/>
      <c r="J988" s="198"/>
    </row>
    <row r="989" spans="2:10">
      <c r="B989" s="223"/>
      <c r="C989" s="223"/>
      <c r="E989" s="197"/>
      <c r="F989" s="197"/>
      <c r="J989" s="198"/>
    </row>
    <row r="990" spans="2:10">
      <c r="B990" s="223"/>
      <c r="C990" s="223"/>
      <c r="E990" s="197"/>
      <c r="F990" s="197"/>
      <c r="J990" s="198"/>
    </row>
    <row r="991" spans="2:10">
      <c r="B991" s="223"/>
      <c r="C991" s="223"/>
      <c r="E991" s="197"/>
      <c r="F991" s="197"/>
      <c r="J991" s="198"/>
    </row>
    <row r="992" spans="2:10">
      <c r="B992" s="223"/>
      <c r="C992" s="223"/>
      <c r="E992" s="197"/>
      <c r="F992" s="197"/>
      <c r="J992" s="198"/>
    </row>
    <row r="993" spans="2:10">
      <c r="B993" s="223"/>
      <c r="C993" s="223"/>
      <c r="E993" s="197"/>
      <c r="F993" s="197"/>
      <c r="J993" s="198"/>
    </row>
    <row r="994" spans="2:10">
      <c r="B994" s="223"/>
      <c r="C994" s="223"/>
      <c r="E994" s="197"/>
      <c r="F994" s="197"/>
      <c r="J994" s="198"/>
    </row>
    <row r="995" spans="2:10">
      <c r="B995" s="223"/>
      <c r="C995" s="223"/>
      <c r="E995" s="197"/>
      <c r="F995" s="197"/>
      <c r="J995" s="198"/>
    </row>
    <row r="996" spans="2:10">
      <c r="B996" s="223"/>
      <c r="C996" s="223"/>
      <c r="E996" s="197"/>
      <c r="F996" s="197"/>
      <c r="J996" s="198"/>
    </row>
    <row r="997" spans="2:10">
      <c r="B997" s="223"/>
      <c r="C997" s="223"/>
      <c r="E997" s="197"/>
      <c r="F997" s="197"/>
      <c r="J997" s="198"/>
    </row>
    <row r="998" spans="2:10">
      <c r="B998" s="223"/>
      <c r="C998" s="223"/>
      <c r="E998" s="197"/>
      <c r="F998" s="197"/>
      <c r="J998" s="198"/>
    </row>
    <row r="999" spans="2:10">
      <c r="B999" s="223"/>
      <c r="C999" s="223"/>
      <c r="E999" s="197"/>
      <c r="F999" s="197"/>
      <c r="J999" s="198"/>
    </row>
    <row r="1000" spans="2:10">
      <c r="B1000" s="223"/>
      <c r="C1000" s="223"/>
      <c r="E1000" s="197"/>
      <c r="F1000" s="197"/>
      <c r="J1000" s="198"/>
    </row>
  </sheetData>
  <conditionalFormatting sqref="J1:J1000">
    <cfRule type="cellIs" dxfId="179" priority="1" operator="equal">
      <formula>0</formula>
    </cfRule>
    <cfRule type="containsBlanks" dxfId="178" priority="2">
      <formula>LEN(TRIM(J1))=0</formula>
    </cfRule>
  </conditionalFormatting>
  <conditionalFormatting sqref="J141:J186">
    <cfRule type="notContainsBlanks" dxfId="177" priority="3">
      <formula>LEN(TRIM(J141))&gt;0</formula>
    </cfRule>
  </conditionalFormatting>
  <conditionalFormatting sqref="J190:J232">
    <cfRule type="notContainsBlanks" dxfId="176" priority="4">
      <formula>LEN(TRIM(J190))&gt;0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C1037"/>
  <sheetViews>
    <sheetView workbookViewId="0"/>
  </sheetViews>
  <sheetFormatPr defaultColWidth="14.42578125" defaultRowHeight="15" customHeight="1"/>
  <cols>
    <col min="1" max="1" width="16" customWidth="1"/>
    <col min="2" max="2" width="13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7" width="5.85546875" customWidth="1"/>
    <col min="8" max="8" width="8.140625" customWidth="1"/>
    <col min="9" max="9" width="5.85546875" customWidth="1"/>
    <col min="10" max="10" width="8.7109375" customWidth="1"/>
    <col min="11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/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</row>
    <row r="3" spans="1:55">
      <c r="A3" s="236" t="s">
        <v>66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</row>
    <row r="4" spans="1:55">
      <c r="A4" s="57" t="s">
        <v>69</v>
      </c>
      <c r="B4" s="57" t="s">
        <v>70</v>
      </c>
      <c r="C4" s="57" t="s">
        <v>53</v>
      </c>
      <c r="D4" s="57" t="s">
        <v>70</v>
      </c>
      <c r="E4" s="57" t="s">
        <v>53</v>
      </c>
      <c r="F4" s="57" t="s">
        <v>70</v>
      </c>
      <c r="G4" s="57" t="s">
        <v>53</v>
      </c>
      <c r="H4" s="57" t="s">
        <v>70</v>
      </c>
      <c r="I4" s="57" t="s">
        <v>53</v>
      </c>
      <c r="J4" s="57" t="s">
        <v>70</v>
      </c>
      <c r="K4" s="57" t="s">
        <v>53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>
        <v>2</v>
      </c>
      <c r="F5" s="237"/>
      <c r="G5" s="237"/>
      <c r="H5" s="237"/>
      <c r="I5" s="237"/>
      <c r="J5" s="237">
        <v>1</v>
      </c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-0.02</v>
      </c>
      <c r="C7" s="239">
        <v>-0.01</v>
      </c>
      <c r="D7" s="214">
        <v>-0.09</v>
      </c>
      <c r="E7" s="214">
        <v>7.0000000000000007E-2</v>
      </c>
      <c r="F7" s="206">
        <v>-0.05</v>
      </c>
      <c r="G7" s="206">
        <v>7.0000000000000007E-2</v>
      </c>
      <c r="H7" s="207">
        <v>-0.09</v>
      </c>
      <c r="I7" s="207">
        <v>-0.02</v>
      </c>
      <c r="J7" s="240">
        <v>-0.06</v>
      </c>
      <c r="K7" s="240">
        <v>-0.03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-2.3E-2</v>
      </c>
      <c r="AQ7" s="33" t="s">
        <v>75</v>
      </c>
      <c r="AR7" s="33">
        <f>AP7-AP13</f>
        <v>2.3333333333333338E-2</v>
      </c>
      <c r="AS7" s="241">
        <f>AR7^2</f>
        <v>5.4444444444444462E-4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</row>
    <row r="8" spans="1:55">
      <c r="A8" s="242" t="s">
        <v>76</v>
      </c>
      <c r="B8" s="235">
        <f t="shared" ref="B8:K8" si="0">(B7-$AP7)^2</f>
        <v>8.9999999999999951E-6</v>
      </c>
      <c r="C8" s="235">
        <f t="shared" si="0"/>
        <v>1.6899999999999999E-4</v>
      </c>
      <c r="D8" s="243">
        <f t="shared" si="0"/>
        <v>4.4890000000000008E-3</v>
      </c>
      <c r="E8" s="243">
        <f t="shared" si="0"/>
        <v>8.6490000000000004E-3</v>
      </c>
      <c r="F8" s="244">
        <f t="shared" si="0"/>
        <v>7.2900000000000016E-4</v>
      </c>
      <c r="G8" s="244">
        <f t="shared" si="0"/>
        <v>8.6490000000000004E-3</v>
      </c>
      <c r="H8" s="196">
        <f t="shared" si="0"/>
        <v>4.4890000000000008E-3</v>
      </c>
      <c r="I8" s="196">
        <f t="shared" si="0"/>
        <v>8.9999999999999951E-6</v>
      </c>
      <c r="J8" s="232">
        <f t="shared" si="0"/>
        <v>1.3689999999999998E-3</v>
      </c>
      <c r="K8" s="232">
        <f t="shared" si="0"/>
        <v>4.8999999999999992E-5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33"/>
      <c r="AV8" s="33"/>
      <c r="AW8" s="33"/>
      <c r="AX8" s="33"/>
      <c r="AY8" s="33"/>
      <c r="AZ8" s="33"/>
      <c r="BA8" s="33"/>
      <c r="BB8" s="33"/>
      <c r="BC8" s="33"/>
    </row>
    <row r="9" spans="1:55">
      <c r="A9" s="238">
        <v>50</v>
      </c>
      <c r="B9" s="239">
        <v>-0.06</v>
      </c>
      <c r="C9" s="239">
        <v>0.06</v>
      </c>
      <c r="D9" s="214">
        <v>-0.09</v>
      </c>
      <c r="E9" s="214">
        <v>-0.02</v>
      </c>
      <c r="F9" s="206">
        <v>-7.0000000000000007E-2</v>
      </c>
      <c r="G9" s="206">
        <v>0.03</v>
      </c>
      <c r="H9" s="207">
        <v>-0.1</v>
      </c>
      <c r="I9" s="207">
        <v>0.01</v>
      </c>
      <c r="J9" s="240">
        <v>-7.0000000000000007E-2</v>
      </c>
      <c r="K9" s="240">
        <v>7.0000000000000007E-2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-2.4E-2</v>
      </c>
      <c r="AQ9" s="33" t="s">
        <v>77</v>
      </c>
      <c r="AR9" s="33">
        <f>AP9-AP13</f>
        <v>2.2333333333333337E-2</v>
      </c>
      <c r="AS9" s="241">
        <f>AR9^2</f>
        <v>4.9877777777777789E-4</v>
      </c>
      <c r="AT9" s="33"/>
      <c r="AU9" s="33"/>
      <c r="AV9" s="33"/>
      <c r="AW9" s="33"/>
      <c r="AX9" s="33"/>
      <c r="AY9" s="33"/>
      <c r="AZ9" s="33"/>
      <c r="BA9" s="33"/>
      <c r="BB9" s="33"/>
      <c r="BC9" s="33"/>
    </row>
    <row r="10" spans="1:55">
      <c r="A10" s="242" t="s">
        <v>78</v>
      </c>
      <c r="B10" s="235">
        <f t="shared" ref="B10:K10" si="1">(B9-$AP9)^2</f>
        <v>1.2959999999999998E-3</v>
      </c>
      <c r="C10" s="235">
        <f t="shared" si="1"/>
        <v>7.0559999999999989E-3</v>
      </c>
      <c r="D10" s="243">
        <f t="shared" si="1"/>
        <v>4.3560000000000005E-3</v>
      </c>
      <c r="E10" s="243">
        <f t="shared" si="1"/>
        <v>1.5999999999999999E-5</v>
      </c>
      <c r="F10" s="244">
        <f t="shared" si="1"/>
        <v>2.1160000000000007E-3</v>
      </c>
      <c r="G10" s="244">
        <f t="shared" si="1"/>
        <v>2.9159999999999998E-3</v>
      </c>
      <c r="H10" s="196">
        <f t="shared" si="1"/>
        <v>5.7760000000000016E-3</v>
      </c>
      <c r="I10" s="196">
        <f t="shared" si="1"/>
        <v>1.1560000000000001E-3</v>
      </c>
      <c r="J10" s="232">
        <f t="shared" si="1"/>
        <v>2.1160000000000007E-3</v>
      </c>
      <c r="K10" s="232">
        <f t="shared" si="1"/>
        <v>8.8360000000000001E-3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33"/>
      <c r="AV10" s="33"/>
      <c r="AW10" s="33"/>
      <c r="AX10" s="33"/>
      <c r="AY10" s="33"/>
      <c r="AZ10" s="33"/>
      <c r="BA10" s="33"/>
      <c r="BB10" s="33"/>
      <c r="BC10" s="33"/>
    </row>
    <row r="11" spans="1:55">
      <c r="A11" s="238">
        <v>70</v>
      </c>
      <c r="B11" s="239">
        <v>-0.18</v>
      </c>
      <c r="C11" s="239">
        <v>0.04</v>
      </c>
      <c r="D11" s="214">
        <v>-0.18</v>
      </c>
      <c r="E11" s="214">
        <v>0.01</v>
      </c>
      <c r="F11" s="206">
        <v>-0.16</v>
      </c>
      <c r="G11" s="206">
        <v>0</v>
      </c>
      <c r="H11" s="207">
        <v>-0.21</v>
      </c>
      <c r="I11" s="207">
        <v>0</v>
      </c>
      <c r="J11" s="240">
        <v>-0.21</v>
      </c>
      <c r="K11" s="240">
        <v>-0.03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-9.1999999999999998E-2</v>
      </c>
      <c r="AQ11" s="33" t="s">
        <v>79</v>
      </c>
      <c r="AR11" s="33">
        <f>AP11-AP13</f>
        <v>-4.5666666666666661E-2</v>
      </c>
      <c r="AS11" s="241">
        <f>AR11^2</f>
        <v>2.085444444444444E-3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</row>
    <row r="12" spans="1:55">
      <c r="A12" s="34" t="s">
        <v>80</v>
      </c>
      <c r="B12" s="235">
        <f t="shared" ref="B12:K12" si="2">(B11-$AP11)^2</f>
        <v>7.7439999999999991E-3</v>
      </c>
      <c r="C12" s="235">
        <f t="shared" si="2"/>
        <v>1.7424000000000002E-2</v>
      </c>
      <c r="D12" s="243">
        <f t="shared" si="2"/>
        <v>7.7439999999999991E-3</v>
      </c>
      <c r="E12" s="243">
        <f t="shared" si="2"/>
        <v>1.0403999999999998E-2</v>
      </c>
      <c r="F12" s="244">
        <f t="shared" si="2"/>
        <v>4.6240000000000005E-3</v>
      </c>
      <c r="G12" s="244">
        <f t="shared" si="2"/>
        <v>8.4639999999999993E-3</v>
      </c>
      <c r="H12" s="196">
        <f t="shared" si="2"/>
        <v>1.3923999999999999E-2</v>
      </c>
      <c r="I12" s="196">
        <f t="shared" si="2"/>
        <v>8.4639999999999993E-3</v>
      </c>
      <c r="J12" s="232">
        <f t="shared" si="2"/>
        <v>1.3923999999999999E-2</v>
      </c>
      <c r="K12" s="232">
        <f t="shared" si="2"/>
        <v>3.8439999999999998E-3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311" t="s">
        <v>81</v>
      </c>
      <c r="AN13" s="310"/>
      <c r="AO13" s="310"/>
      <c r="AP13" s="33">
        <f>AVERAGE(AP7:AP11)</f>
        <v>-4.6333333333333337E-2</v>
      </c>
      <c r="AQ13" s="2" t="s">
        <v>82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45" t="s">
        <v>83</v>
      </c>
      <c r="B14" s="24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47" t="s">
        <v>84</v>
      </c>
      <c r="B15" s="248">
        <f>(AP18*AS7)+(AP18*AS9)+(AP18*AS11)</f>
        <v>3.1286666666666664E-2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85</v>
      </c>
      <c r="AM15" s="311" t="s">
        <v>86</v>
      </c>
      <c r="AN15" s="310"/>
      <c r="AO15" s="310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47" t="s">
        <v>87</v>
      </c>
      <c r="B16" s="248">
        <f>(B15)/(B17)</f>
        <v>1.5643333333333332E-2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88</v>
      </c>
      <c r="AM16" s="311" t="s">
        <v>89</v>
      </c>
      <c r="AN16" s="310"/>
      <c r="AO16" s="310"/>
      <c r="AP16" s="2">
        <f>AP18*AP15</f>
        <v>30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49" t="s">
        <v>90</v>
      </c>
      <c r="B17" s="250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2" t="s">
        <v>91</v>
      </c>
      <c r="AM18" s="311" t="s">
        <v>92</v>
      </c>
      <c r="AN18" s="310"/>
      <c r="AO18" s="310"/>
      <c r="AP18" s="135">
        <f>COUNT(B7:AO7)</f>
        <v>10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5" t="s">
        <v>93</v>
      </c>
      <c r="B19" s="24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94</v>
      </c>
      <c r="B20" s="248">
        <f>SUM(B21:B23)</f>
        <v>0.16081000000000001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51" t="s">
        <v>95</v>
      </c>
      <c r="B21" s="252">
        <f>SUM(B8:AO8)</f>
        <v>2.861E-2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51" t="s">
        <v>96</v>
      </c>
      <c r="B22" s="252">
        <f>SUM(B10:AO10)</f>
        <v>3.5639999999999998E-2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51" t="s">
        <v>97</v>
      </c>
      <c r="B23" s="252">
        <f>SUM(B12:AO12)</f>
        <v>9.6559999999999993E-2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98</v>
      </c>
      <c r="B24" s="248">
        <f>B20/B25</f>
        <v>5.9559259259259261E-3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49" t="s">
        <v>99</v>
      </c>
      <c r="B25" s="253">
        <f>AP16-AP15</f>
        <v>27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45" t="s">
        <v>100</v>
      </c>
      <c r="B27" s="109" t="s">
        <v>101</v>
      </c>
      <c r="C27" s="109"/>
      <c r="D27" s="109" t="s">
        <v>102</v>
      </c>
      <c r="E27" s="109" t="s">
        <v>103</v>
      </c>
      <c r="F27" s="109"/>
      <c r="G27" s="109"/>
      <c r="H27" s="109"/>
      <c r="I27" s="109" t="s">
        <v>104</v>
      </c>
      <c r="J27" s="109"/>
      <c r="K27" s="246"/>
      <c r="L27" s="254">
        <f>B28-A39</f>
        <v>-0.72761506605497184</v>
      </c>
      <c r="M27" s="2" t="s">
        <v>105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47" t="s">
        <v>106</v>
      </c>
      <c r="B28" s="255">
        <f>B16/B24</f>
        <v>2.6265157639450281</v>
      </c>
      <c r="C28" s="2"/>
      <c r="D28" s="2" t="s">
        <v>107</v>
      </c>
      <c r="E28" s="2" t="s">
        <v>108</v>
      </c>
      <c r="F28" s="2"/>
      <c r="G28" s="2"/>
      <c r="H28" s="2"/>
      <c r="I28" s="2" t="s">
        <v>109</v>
      </c>
      <c r="J28" s="2"/>
      <c r="K28" s="256"/>
      <c r="L28" s="254">
        <f>A39-B28</f>
        <v>0.72761506605497184</v>
      </c>
      <c r="M28" s="2" t="s">
        <v>110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57"/>
      <c r="B32" s="257"/>
      <c r="C32" s="257"/>
      <c r="D32" s="257"/>
      <c r="E32" s="257"/>
      <c r="F32" s="72"/>
      <c r="G32" s="7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2"/>
      <c r="B33" s="72"/>
      <c r="C33" s="72"/>
      <c r="D33" s="72"/>
      <c r="E33" s="72"/>
      <c r="F33" s="72"/>
      <c r="G33" s="7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31"/>
      <c r="B34" s="31"/>
      <c r="C34" s="31"/>
      <c r="D34" s="31"/>
      <c r="E34" s="31"/>
      <c r="F34" s="3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45" t="s">
        <v>111</v>
      </c>
      <c r="B37" s="109"/>
      <c r="C37" s="109"/>
      <c r="D37" s="109"/>
      <c r="E37" s="246"/>
      <c r="F37" s="258" t="s">
        <v>112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47" t="s">
        <v>113</v>
      </c>
      <c r="B38" s="2" t="s">
        <v>114</v>
      </c>
      <c r="C38" s="2">
        <f>B17</f>
        <v>2</v>
      </c>
      <c r="D38" s="2" t="s">
        <v>115</v>
      </c>
      <c r="E38" s="256">
        <f>B25</f>
        <v>27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59">
        <v>3.3541308299999999</v>
      </c>
      <c r="B39" s="3"/>
      <c r="C39" s="3"/>
      <c r="D39" s="3"/>
      <c r="E39" s="260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45" t="s">
        <v>116</v>
      </c>
      <c r="B41" s="109"/>
      <c r="C41" s="109"/>
      <c r="D41" s="109"/>
      <c r="E41" s="109"/>
      <c r="F41" s="109"/>
      <c r="G41" s="109"/>
      <c r="H41" s="24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61">
        <f>(B15)/(B15+B20)</f>
        <v>0.16286938867584028</v>
      </c>
      <c r="B42" s="2"/>
      <c r="C42" s="2"/>
      <c r="D42" s="2"/>
      <c r="E42" s="2"/>
      <c r="F42" s="2"/>
      <c r="G42" s="2"/>
      <c r="H42" s="256"/>
      <c r="I42" s="2">
        <v>0.01</v>
      </c>
      <c r="J42" s="2" t="s">
        <v>117</v>
      </c>
      <c r="K42" s="2"/>
      <c r="L42" s="262" t="s">
        <v>118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63">
        <f>100*A42</f>
        <v>16.286938867584027</v>
      </c>
      <c r="B43" s="2" t="s">
        <v>119</v>
      </c>
      <c r="C43" s="2"/>
      <c r="D43" s="2"/>
      <c r="E43" s="2"/>
      <c r="F43" s="2"/>
      <c r="G43" s="2"/>
      <c r="H43" s="256"/>
      <c r="I43" s="2">
        <v>0.06</v>
      </c>
      <c r="J43" s="2" t="s">
        <v>120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64" t="s">
        <v>121</v>
      </c>
      <c r="B44" s="265" t="s">
        <v>122</v>
      </c>
      <c r="C44" s="3" t="s">
        <v>123</v>
      </c>
      <c r="D44" s="3"/>
      <c r="E44" s="3"/>
      <c r="F44" s="3"/>
      <c r="G44" s="3"/>
      <c r="H44" s="260"/>
      <c r="I44" s="2">
        <v>0.14000000000000001</v>
      </c>
      <c r="J44" s="2" t="s">
        <v>124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45" t="s">
        <v>125</v>
      </c>
      <c r="B46" s="109" t="s">
        <v>126</v>
      </c>
      <c r="C46" s="109"/>
      <c r="D46" s="109"/>
      <c r="E46" s="109"/>
      <c r="F46" s="109"/>
      <c r="G46" s="109"/>
      <c r="H46" s="246"/>
      <c r="I46" s="2">
        <v>0.1</v>
      </c>
      <c r="J46" s="2" t="s">
        <v>117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61">
        <f>SQRT(A42^2)/(1-(A42^2))</f>
        <v>0.1673074595907362</v>
      </c>
      <c r="B47" s="1" t="s">
        <v>127</v>
      </c>
      <c r="C47" s="2"/>
      <c r="D47" s="2"/>
      <c r="E47" s="2"/>
      <c r="F47" s="2"/>
      <c r="G47" s="2"/>
      <c r="H47" s="256"/>
      <c r="I47" s="2">
        <v>0.25</v>
      </c>
      <c r="J47" s="2" t="s">
        <v>120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64"/>
      <c r="B48" s="3"/>
      <c r="C48" s="3"/>
      <c r="D48" s="3"/>
      <c r="E48" s="3"/>
      <c r="F48" s="3"/>
      <c r="G48" s="3"/>
      <c r="H48" s="260"/>
      <c r="I48" s="2">
        <v>0.4</v>
      </c>
      <c r="J48" s="2" t="s">
        <v>124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45" t="s">
        <v>128</v>
      </c>
      <c r="B50" s="109" t="s">
        <v>129</v>
      </c>
      <c r="C50" s="109"/>
      <c r="D50" s="109"/>
      <c r="E50" s="109"/>
      <c r="F50" s="109"/>
      <c r="G50" s="109"/>
      <c r="H50" s="24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61">
        <f>(B15-(B17*B24))/(B15+B20+B24)</f>
        <v>9.7826615451937549E-2</v>
      </c>
      <c r="B51" s="1" t="s">
        <v>130</v>
      </c>
      <c r="C51" s="2"/>
      <c r="D51" s="2"/>
      <c r="E51" s="2"/>
      <c r="F51" s="2"/>
      <c r="G51" s="2"/>
      <c r="H51" s="256"/>
      <c r="I51" s="2">
        <v>0.01</v>
      </c>
      <c r="J51" s="2" t="s">
        <v>117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7"/>
      <c r="B52" s="2"/>
      <c r="C52" s="2"/>
      <c r="D52" s="2"/>
      <c r="E52" s="2"/>
      <c r="F52" s="2"/>
      <c r="G52" s="2"/>
      <c r="H52" s="256"/>
      <c r="I52" s="2">
        <v>0.06</v>
      </c>
      <c r="J52" s="2" t="s">
        <v>120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66" t="s">
        <v>131</v>
      </c>
      <c r="B53" s="3"/>
      <c r="C53" s="3"/>
      <c r="D53" s="3"/>
      <c r="E53" s="3"/>
      <c r="F53" s="3"/>
      <c r="G53" s="3"/>
      <c r="H53" s="260"/>
      <c r="I53" s="2">
        <v>0.14000000000000001</v>
      </c>
      <c r="J53" s="2" t="s">
        <v>124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132</v>
      </c>
      <c r="B56" s="2" t="s">
        <v>133</v>
      </c>
      <c r="C56" s="2"/>
      <c r="F56" s="2"/>
      <c r="G56" s="262" t="s">
        <v>134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B57" s="2"/>
      <c r="C57" s="2"/>
      <c r="D57" s="2" t="s">
        <v>135</v>
      </c>
      <c r="E57" s="33">
        <f>B24/AP18</f>
        <v>5.9559259259259266E-4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136</v>
      </c>
      <c r="B58" s="33">
        <f>E58/SQRT(E57)</f>
        <v>2.7863410214014199</v>
      </c>
      <c r="C58" s="2"/>
      <c r="D58" s="2" t="s">
        <v>137</v>
      </c>
      <c r="E58" s="33">
        <f>ABS(AP11-AP9)</f>
        <v>6.8000000000000005E-2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138</v>
      </c>
      <c r="B59" s="33">
        <f>E59/SQRT(E57)</f>
        <v>4.0975603255903263E-2</v>
      </c>
      <c r="C59" s="2"/>
      <c r="D59" s="2" t="s">
        <v>137</v>
      </c>
      <c r="E59" s="33">
        <f>ABS(AP9-AP7)</f>
        <v>1.0000000000000009E-3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139</v>
      </c>
      <c r="B60" s="33">
        <f>E60/SQRT(E57)</f>
        <v>0.94243887488577427</v>
      </c>
      <c r="C60" s="2"/>
      <c r="D60" s="2" t="s">
        <v>137</v>
      </c>
      <c r="E60" s="33">
        <f>ABS(P11-AP7)</f>
        <v>2.3E-2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140</v>
      </c>
      <c r="B62" s="267" t="s">
        <v>141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142</v>
      </c>
      <c r="B63" s="33">
        <v>3.51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68" t="s">
        <v>143</v>
      </c>
      <c r="B64" s="2">
        <v>3.5059999999999998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62" t="s">
        <v>144</v>
      </c>
      <c r="B65" s="2">
        <v>3.508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309"/>
      <c r="M68" s="310"/>
      <c r="N68" s="310"/>
      <c r="O68" s="310"/>
      <c r="P68" s="310"/>
      <c r="Q68" s="310"/>
      <c r="R68" s="310"/>
      <c r="S68" s="310"/>
      <c r="T68" s="310"/>
      <c r="U68" s="310"/>
      <c r="V68" s="309"/>
      <c r="W68" s="310"/>
      <c r="X68" s="310"/>
      <c r="Y68" s="310"/>
      <c r="Z68" s="310"/>
      <c r="AA68" s="310"/>
      <c r="AB68" s="310"/>
      <c r="AC68" s="310"/>
      <c r="AD68" s="310"/>
      <c r="AE68" s="310"/>
      <c r="AF68" s="309"/>
      <c r="AG68" s="310"/>
      <c r="AH68" s="310"/>
      <c r="AI68" s="310"/>
      <c r="AJ68" s="310"/>
      <c r="AK68" s="310"/>
      <c r="AL68" s="310"/>
      <c r="AM68" s="310"/>
      <c r="AN68" s="310"/>
      <c r="AO68" s="310"/>
      <c r="AP68" s="309"/>
      <c r="AQ68" s="310"/>
      <c r="AR68" s="310"/>
      <c r="AS68" s="310"/>
      <c r="AT68" s="310"/>
      <c r="AU68" s="310"/>
      <c r="AV68" s="310"/>
      <c r="AW68" s="310"/>
      <c r="AX68" s="310"/>
      <c r="AY68" s="310"/>
      <c r="AZ68" s="57"/>
      <c r="BA68" s="57"/>
      <c r="BB68" s="57"/>
      <c r="BC68" s="57"/>
    </row>
    <row r="69" spans="1:55">
      <c r="A69" s="269"/>
      <c r="C69" s="269"/>
      <c r="D69" s="269"/>
      <c r="E69" s="269"/>
      <c r="F69" s="26"/>
      <c r="G69" s="269"/>
      <c r="H69" s="269"/>
      <c r="I69" s="269"/>
      <c r="J69" s="269"/>
      <c r="K69" s="270"/>
      <c r="L69" s="269"/>
      <c r="M69" s="269"/>
      <c r="N69" s="269"/>
      <c r="O69" s="269"/>
      <c r="P69" s="26"/>
      <c r="Q69" s="269"/>
      <c r="R69" s="269"/>
      <c r="S69" s="269"/>
      <c r="T69" s="269"/>
      <c r="U69" s="270"/>
      <c r="V69" s="269"/>
      <c r="W69" s="271"/>
      <c r="X69" s="271"/>
      <c r="Y69" s="271"/>
      <c r="Z69" s="33"/>
      <c r="AA69" s="271"/>
      <c r="AB69" s="271"/>
      <c r="AC69" s="271"/>
      <c r="AD69" s="271"/>
      <c r="AE69" s="272"/>
      <c r="AF69" s="271"/>
      <c r="AG69" s="271"/>
      <c r="AH69" s="271"/>
      <c r="AI69" s="271"/>
      <c r="AJ69" s="272"/>
      <c r="AK69" s="271"/>
      <c r="AL69" s="271"/>
      <c r="AM69" s="271"/>
      <c r="AN69" s="271"/>
      <c r="AO69" s="272"/>
      <c r="AP69" s="271"/>
      <c r="AQ69" s="271"/>
      <c r="AR69" s="271"/>
      <c r="AS69" s="271"/>
      <c r="AT69" s="272"/>
      <c r="AU69" s="271"/>
      <c r="AV69" s="271"/>
      <c r="AW69" s="271"/>
      <c r="AX69" s="271"/>
      <c r="AY69" s="272"/>
      <c r="AZ69" s="271"/>
      <c r="BA69" s="271"/>
      <c r="BB69" s="271"/>
      <c r="BC69" s="271"/>
    </row>
    <row r="70" spans="1:55">
      <c r="A70" s="269"/>
      <c r="B70" s="5"/>
      <c r="C70" s="5"/>
      <c r="D70" s="5"/>
      <c r="E70" s="5"/>
      <c r="H70" s="26"/>
      <c r="I70" s="5"/>
      <c r="J70" s="5"/>
      <c r="K70" s="5"/>
      <c r="L70" s="5"/>
      <c r="M70" s="5"/>
      <c r="N70" s="5"/>
      <c r="O70" s="5"/>
      <c r="P70" s="26"/>
      <c r="Q70" s="5"/>
      <c r="R70" s="5"/>
      <c r="S70" s="5"/>
      <c r="T70" s="5"/>
      <c r="U70" s="26"/>
      <c r="V70" s="26"/>
      <c r="W70" s="33"/>
      <c r="X70" s="33"/>
      <c r="Y70" s="33"/>
      <c r="Z70" s="33"/>
      <c r="AA70" s="2"/>
      <c r="AB70" s="2"/>
      <c r="AC70" s="2"/>
      <c r="AD70" s="2"/>
      <c r="AE70" s="33"/>
      <c r="AF70" s="33"/>
      <c r="AG70" s="33"/>
      <c r="AH70" s="33"/>
      <c r="AI70" s="33"/>
      <c r="AJ70" s="33"/>
      <c r="AK70" s="2"/>
      <c r="AL70" s="2"/>
      <c r="AM70" s="2"/>
      <c r="AN70" s="2"/>
      <c r="AO70" s="33"/>
      <c r="AP70" s="33"/>
      <c r="AQ70" s="33"/>
      <c r="AR70" s="33"/>
      <c r="AS70" s="33"/>
      <c r="AT70" s="33"/>
      <c r="AU70" s="2"/>
      <c r="AV70" s="2"/>
      <c r="AW70" s="2"/>
      <c r="AX70" s="2"/>
      <c r="AY70" s="33"/>
      <c r="AZ70" s="2"/>
      <c r="BA70" s="2"/>
      <c r="BB70" s="2"/>
      <c r="BC70" s="2"/>
    </row>
    <row r="71" spans="1:55">
      <c r="A71" s="5"/>
      <c r="B71" s="34"/>
      <c r="C71" s="34"/>
      <c r="D71" s="28"/>
      <c r="E71" s="152"/>
      <c r="F71" s="28"/>
      <c r="G71" s="152"/>
      <c r="H71" s="28"/>
      <c r="I71" s="34"/>
      <c r="J71" s="26"/>
      <c r="K71" s="26"/>
      <c r="L71" s="5"/>
      <c r="M71" s="5"/>
      <c r="N71" s="273"/>
      <c r="O71" s="273"/>
      <c r="P71" s="26"/>
      <c r="Q71" s="5"/>
      <c r="R71" s="5"/>
      <c r="S71" s="273"/>
      <c r="T71" s="273"/>
      <c r="U71" s="26"/>
      <c r="V71" s="5"/>
      <c r="W71" s="2"/>
      <c r="X71" s="95"/>
      <c r="Y71" s="95"/>
      <c r="Z71" s="33"/>
      <c r="AA71" s="2"/>
      <c r="AB71" s="2"/>
      <c r="AC71" s="95"/>
      <c r="AD71" s="95"/>
      <c r="AE71" s="33"/>
      <c r="AF71" s="2"/>
      <c r="AG71" s="2"/>
      <c r="AH71" s="95"/>
      <c r="AI71" s="95"/>
      <c r="AJ71" s="33"/>
      <c r="AK71" s="2"/>
      <c r="AL71" s="2"/>
      <c r="AM71" s="95"/>
      <c r="AN71" s="95"/>
      <c r="AO71" s="33"/>
      <c r="AP71" s="2"/>
      <c r="AQ71" s="2"/>
      <c r="AR71" s="95"/>
      <c r="AS71" s="95"/>
      <c r="AT71" s="33"/>
      <c r="AU71" s="2"/>
      <c r="AV71" s="2"/>
      <c r="AW71" s="95"/>
      <c r="AX71" s="95"/>
      <c r="AY71" s="33"/>
      <c r="AZ71" s="2"/>
      <c r="BA71" s="2"/>
      <c r="BB71" s="2"/>
      <c r="BC71" s="2"/>
    </row>
    <row r="72" spans="1:55">
      <c r="A72" s="5"/>
      <c r="B72" s="34"/>
      <c r="C72" s="34"/>
      <c r="D72" s="28"/>
      <c r="E72" s="152"/>
      <c r="F72" s="28"/>
      <c r="G72" s="152"/>
      <c r="H72" s="28"/>
      <c r="I72" s="34"/>
      <c r="J72" s="26"/>
      <c r="K72" s="26"/>
      <c r="L72" s="5"/>
      <c r="M72" s="5"/>
      <c r="N72" s="5"/>
      <c r="O72" s="5"/>
      <c r="P72" s="26"/>
      <c r="Q72" s="5"/>
      <c r="R72" s="5"/>
      <c r="S72" s="5"/>
      <c r="T72" s="5"/>
      <c r="U72" s="26"/>
      <c r="V72" s="5"/>
      <c r="W72" s="34"/>
      <c r="X72" s="34"/>
      <c r="Y72" s="34"/>
      <c r="Z72" s="28"/>
      <c r="AA72" s="34"/>
      <c r="AB72" s="34"/>
      <c r="AC72" s="34"/>
      <c r="AD72" s="34"/>
      <c r="AE72" s="28"/>
      <c r="AF72" s="34"/>
      <c r="AG72" s="34"/>
      <c r="AH72" s="34"/>
      <c r="AI72" s="34"/>
      <c r="AJ72" s="28"/>
      <c r="AK72" s="34"/>
      <c r="AL72" s="34"/>
      <c r="AM72" s="34"/>
      <c r="AN72" s="34"/>
      <c r="AO72" s="28"/>
      <c r="AP72" s="34"/>
      <c r="AQ72" s="34"/>
      <c r="AR72" s="34"/>
      <c r="AS72" s="34"/>
      <c r="AT72" s="28"/>
      <c r="AU72" s="34"/>
      <c r="AV72" s="34"/>
      <c r="AW72" s="34"/>
      <c r="AX72" s="34"/>
      <c r="AY72" s="28"/>
      <c r="AZ72" s="34"/>
      <c r="BA72" s="34"/>
      <c r="BB72" s="34"/>
      <c r="BC72" s="34"/>
    </row>
    <row r="73" spans="1:55">
      <c r="A73" s="5"/>
      <c r="B73" s="5"/>
      <c r="C73" s="5"/>
      <c r="D73" s="26"/>
      <c r="F73" s="28"/>
      <c r="H73" s="28"/>
      <c r="I73" s="5"/>
      <c r="J73" s="26"/>
      <c r="K73" s="26"/>
      <c r="L73" s="5"/>
      <c r="M73" s="5"/>
      <c r="N73" s="5"/>
      <c r="O73" s="5"/>
      <c r="P73" s="26"/>
      <c r="Q73" s="5"/>
      <c r="R73" s="5"/>
      <c r="S73" s="5"/>
      <c r="T73" s="5"/>
      <c r="U73" s="26"/>
      <c r="V73" s="5"/>
      <c r="W73" s="2"/>
      <c r="X73" s="2"/>
      <c r="Y73" s="2"/>
      <c r="Z73" s="33"/>
      <c r="AA73" s="2"/>
      <c r="AB73" s="2"/>
      <c r="AC73" s="2"/>
      <c r="AD73" s="2"/>
      <c r="AE73" s="33"/>
      <c r="AF73" s="2"/>
      <c r="AG73" s="2"/>
      <c r="AH73" s="2"/>
      <c r="AI73" s="2"/>
      <c r="AJ73" s="33"/>
      <c r="AK73" s="2"/>
      <c r="AL73" s="2"/>
      <c r="AM73" s="2"/>
      <c r="AN73" s="2"/>
      <c r="AO73" s="33"/>
      <c r="AP73" s="2"/>
      <c r="AQ73" s="2"/>
      <c r="AR73" s="2"/>
      <c r="AS73" s="2"/>
      <c r="AT73" s="33"/>
      <c r="AU73" s="2"/>
      <c r="AV73" s="2"/>
      <c r="AW73" s="2"/>
      <c r="AX73" s="2"/>
      <c r="AY73" s="33"/>
      <c r="AZ73" s="2"/>
      <c r="BA73" s="2"/>
      <c r="BB73" s="2"/>
      <c r="BC73" s="2"/>
    </row>
    <row r="74" spans="1:55">
      <c r="A74" s="209"/>
      <c r="B74" s="209"/>
      <c r="C74" s="209"/>
      <c r="D74" s="209"/>
      <c r="E74" s="209"/>
      <c r="F74" s="211"/>
      <c r="G74" s="209"/>
      <c r="H74" s="211"/>
      <c r="I74" s="209"/>
      <c r="J74" s="209"/>
      <c r="K74" s="212"/>
      <c r="L74" s="211"/>
      <c r="M74" s="211"/>
      <c r="N74" s="211"/>
      <c r="O74" s="211"/>
      <c r="P74" s="211"/>
      <c r="Q74" s="212"/>
      <c r="R74" s="212"/>
      <c r="S74" s="212"/>
      <c r="T74" s="212"/>
      <c r="U74" s="211"/>
      <c r="V74" s="211"/>
      <c r="W74" s="211"/>
      <c r="X74" s="211"/>
      <c r="Y74" s="211"/>
      <c r="Z74" s="211"/>
      <c r="AA74" s="212"/>
      <c r="AB74" s="212"/>
      <c r="AC74" s="212"/>
      <c r="AD74" s="212"/>
      <c r="AE74" s="211"/>
      <c r="AF74" s="211"/>
      <c r="AG74" s="211"/>
      <c r="AH74" s="211"/>
      <c r="AI74" s="211"/>
      <c r="AJ74" s="211"/>
      <c r="AK74" s="212"/>
      <c r="AL74" s="212"/>
      <c r="AM74" s="212"/>
      <c r="AN74" s="212"/>
      <c r="AO74" s="211"/>
      <c r="AP74" s="211"/>
      <c r="AQ74" s="211"/>
      <c r="AR74" s="211"/>
      <c r="AS74" s="211"/>
      <c r="AT74" s="211"/>
      <c r="AU74" s="212"/>
      <c r="AV74" s="212"/>
      <c r="AW74" s="212"/>
      <c r="AX74" s="212"/>
      <c r="AY74" s="211"/>
      <c r="AZ74" s="212"/>
      <c r="BA74" s="212"/>
      <c r="BB74" s="212"/>
      <c r="BC74" s="212"/>
    </row>
    <row r="75" spans="1:55">
      <c r="A75" s="5"/>
      <c r="B75" s="74"/>
      <c r="C75" s="74"/>
      <c r="D75" s="26"/>
      <c r="F75" s="28"/>
      <c r="H75" s="28"/>
      <c r="I75" s="5"/>
      <c r="J75" s="26"/>
      <c r="K75" s="26"/>
      <c r="L75" s="5"/>
      <c r="M75" s="5"/>
      <c r="N75" s="273"/>
      <c r="O75" s="273"/>
      <c r="P75" s="26"/>
      <c r="Q75" s="5"/>
      <c r="R75" s="5"/>
      <c r="S75" s="273"/>
      <c r="T75" s="273"/>
      <c r="U75" s="26"/>
      <c r="V75" s="5"/>
      <c r="W75" s="2"/>
      <c r="X75" s="95"/>
      <c r="Y75" s="95"/>
      <c r="Z75" s="33"/>
      <c r="AA75" s="2"/>
      <c r="AB75" s="2"/>
      <c r="AC75" s="95"/>
      <c r="AD75" s="95"/>
      <c r="AE75" s="33"/>
      <c r="AF75" s="2"/>
      <c r="AG75" s="2"/>
      <c r="AH75" s="95"/>
      <c r="AI75" s="95"/>
      <c r="AJ75" s="33"/>
      <c r="AK75" s="2"/>
      <c r="AL75" s="2"/>
      <c r="AM75" s="95"/>
      <c r="AN75" s="95"/>
      <c r="AO75" s="33"/>
      <c r="AP75" s="2"/>
      <c r="AQ75" s="2"/>
      <c r="AR75" s="95"/>
      <c r="AS75" s="95"/>
      <c r="AT75" s="33"/>
      <c r="AU75" s="2"/>
      <c r="AV75" s="2"/>
      <c r="AW75" s="95"/>
      <c r="AX75" s="95"/>
      <c r="AY75" s="33"/>
      <c r="AZ75" s="2"/>
      <c r="BA75" s="2"/>
      <c r="BB75" s="2"/>
      <c r="BC75" s="2"/>
    </row>
    <row r="76" spans="1:55">
      <c r="A76" s="5"/>
      <c r="B76" s="72"/>
      <c r="C76" s="74"/>
      <c r="D76" s="26"/>
      <c r="F76" s="28"/>
      <c r="H76" s="28"/>
      <c r="I76" s="5"/>
      <c r="J76" s="26"/>
      <c r="K76" s="5"/>
      <c r="L76" s="5"/>
      <c r="M76" s="5"/>
      <c r="N76" s="5"/>
      <c r="O76" s="5"/>
      <c r="P76" s="26"/>
      <c r="Q76" s="5"/>
      <c r="R76" s="5"/>
      <c r="S76" s="5"/>
      <c r="T76" s="5"/>
      <c r="U76" s="26"/>
      <c r="V76" s="5"/>
      <c r="W76" s="2"/>
      <c r="X76" s="2"/>
      <c r="Y76" s="2"/>
      <c r="Z76" s="28"/>
      <c r="AA76" s="2"/>
      <c r="AB76" s="2"/>
      <c r="AC76" s="2"/>
      <c r="AD76" s="2"/>
      <c r="AE76" s="28"/>
      <c r="AF76" s="2"/>
      <c r="AG76" s="2"/>
      <c r="AH76" s="2"/>
      <c r="AI76" s="2"/>
      <c r="AJ76" s="28"/>
      <c r="AK76" s="2"/>
      <c r="AL76" s="2"/>
      <c r="AM76" s="2"/>
      <c r="AN76" s="2"/>
      <c r="AO76" s="28"/>
      <c r="AP76" s="2"/>
      <c r="AQ76" s="2"/>
      <c r="AR76" s="2"/>
      <c r="AS76" s="2"/>
      <c r="AT76" s="28"/>
      <c r="AU76" s="2"/>
      <c r="AV76" s="2"/>
      <c r="AW76" s="2"/>
      <c r="AX76" s="2"/>
      <c r="AY76" s="28"/>
      <c r="AZ76" s="2"/>
      <c r="BA76" s="2"/>
      <c r="BB76" s="2"/>
      <c r="BC76" s="2"/>
    </row>
    <row r="77" spans="1:55">
      <c r="A77" s="5"/>
      <c r="B77" s="5"/>
      <c r="C77" s="5"/>
      <c r="D77" s="5"/>
      <c r="F77" s="28"/>
      <c r="H77" s="28"/>
      <c r="I77" s="5"/>
      <c r="J77" s="26"/>
      <c r="K77" s="5"/>
      <c r="L77" s="5"/>
      <c r="M77" s="5"/>
      <c r="N77" s="5"/>
      <c r="O77" s="5"/>
      <c r="P77" s="26"/>
      <c r="Q77" s="5"/>
      <c r="R77" s="5"/>
      <c r="S77" s="5"/>
      <c r="T77" s="5"/>
      <c r="U77" s="26"/>
      <c r="V77" s="5"/>
      <c r="W77" s="2"/>
      <c r="X77" s="2"/>
      <c r="Y77" s="2"/>
      <c r="Z77" s="33"/>
      <c r="AA77" s="2"/>
      <c r="AB77" s="2"/>
      <c r="AC77" s="2"/>
      <c r="AD77" s="2"/>
      <c r="AE77" s="33"/>
      <c r="AF77" s="2"/>
      <c r="AG77" s="2"/>
      <c r="AH77" s="2"/>
      <c r="AI77" s="2"/>
      <c r="AJ77" s="33"/>
      <c r="AK77" s="2"/>
      <c r="AL77" s="2"/>
      <c r="AM77" s="2"/>
      <c r="AN77" s="2"/>
      <c r="AO77" s="33"/>
      <c r="AP77" s="2"/>
      <c r="AQ77" s="2"/>
      <c r="AR77" s="2"/>
      <c r="AS77" s="2"/>
      <c r="AT77" s="33"/>
      <c r="AU77" s="2"/>
      <c r="AV77" s="2"/>
      <c r="AW77" s="2"/>
      <c r="AX77" s="2"/>
      <c r="AY77" s="33"/>
      <c r="AZ77" s="2"/>
      <c r="BA77" s="2"/>
      <c r="BB77" s="2"/>
      <c r="BC77" s="2"/>
    </row>
    <row r="78" spans="1:55">
      <c r="A78" s="212"/>
      <c r="B78" s="212"/>
      <c r="C78" s="212"/>
      <c r="D78" s="212"/>
      <c r="E78" s="209"/>
      <c r="F78" s="211"/>
      <c r="G78" s="209"/>
      <c r="H78" s="211"/>
      <c r="I78" s="212"/>
      <c r="J78" s="211"/>
      <c r="K78" s="212"/>
      <c r="L78" s="212"/>
      <c r="M78" s="212"/>
      <c r="N78" s="212"/>
      <c r="O78" s="212"/>
      <c r="P78" s="211"/>
      <c r="Q78" s="212"/>
      <c r="R78" s="212"/>
      <c r="S78" s="212"/>
      <c r="T78" s="212"/>
      <c r="U78" s="211"/>
      <c r="V78" s="212"/>
      <c r="W78" s="212"/>
      <c r="X78" s="212"/>
      <c r="Y78" s="212"/>
      <c r="Z78" s="211"/>
      <c r="AA78" s="212"/>
      <c r="AB78" s="212"/>
      <c r="AC78" s="212"/>
      <c r="AD78" s="212"/>
      <c r="AE78" s="211"/>
      <c r="AF78" s="212"/>
      <c r="AG78" s="212"/>
      <c r="AH78" s="212"/>
      <c r="AI78" s="212"/>
      <c r="AJ78" s="211"/>
      <c r="AK78" s="212"/>
      <c r="AL78" s="212"/>
      <c r="AM78" s="212"/>
      <c r="AN78" s="212"/>
      <c r="AO78" s="211"/>
      <c r="AP78" s="212"/>
      <c r="AQ78" s="212"/>
      <c r="AR78" s="212"/>
      <c r="AS78" s="212"/>
      <c r="AT78" s="211"/>
      <c r="AU78" s="212"/>
      <c r="AV78" s="212"/>
      <c r="AW78" s="212"/>
      <c r="AX78" s="212"/>
      <c r="AY78" s="211"/>
      <c r="AZ78" s="212"/>
      <c r="BA78" s="212"/>
      <c r="BB78" s="212"/>
      <c r="BC78" s="212"/>
    </row>
    <row r="79" spans="1:55">
      <c r="A79" s="269"/>
      <c r="B79" s="5"/>
      <c r="C79" s="5"/>
      <c r="D79" s="5"/>
      <c r="E79" s="198"/>
      <c r="F79" s="28"/>
      <c r="H79" s="28"/>
      <c r="I79" s="5"/>
      <c r="J79" s="5"/>
      <c r="K79" s="5"/>
      <c r="L79" s="5"/>
      <c r="M79" s="5"/>
      <c r="N79" s="5"/>
      <c r="O79" s="5"/>
      <c r="P79" s="26"/>
      <c r="Q79" s="5"/>
      <c r="R79" s="5"/>
      <c r="S79" s="5"/>
      <c r="T79" s="5"/>
      <c r="U79" s="26"/>
      <c r="V79" s="5"/>
      <c r="W79" s="2"/>
      <c r="X79" s="2"/>
      <c r="Y79" s="2"/>
      <c r="Z79" s="33"/>
      <c r="AA79" s="2"/>
      <c r="AB79" s="2"/>
      <c r="AC79" s="2"/>
      <c r="AD79" s="2"/>
      <c r="AE79" s="33"/>
      <c r="AF79" s="2"/>
      <c r="AG79" s="2"/>
      <c r="AH79" s="2"/>
      <c r="AI79" s="2"/>
      <c r="AJ79" s="33"/>
      <c r="AK79" s="2"/>
      <c r="AL79" s="2"/>
      <c r="AM79" s="2"/>
      <c r="AN79" s="2"/>
      <c r="AO79" s="33"/>
      <c r="AP79" s="2"/>
      <c r="AQ79" s="2"/>
      <c r="AR79" s="2"/>
      <c r="AS79" s="2"/>
      <c r="AT79" s="33"/>
      <c r="AU79" s="2"/>
      <c r="AV79" s="2"/>
      <c r="AW79" s="2"/>
      <c r="AX79" s="2"/>
      <c r="AY79" s="33"/>
      <c r="AZ79" s="2"/>
      <c r="BA79" s="2"/>
      <c r="BB79" s="2"/>
      <c r="BC79" s="2"/>
    </row>
    <row r="80" spans="1:55">
      <c r="A80" s="5"/>
      <c r="B80" s="34"/>
      <c r="C80" s="34"/>
      <c r="D80" s="26"/>
      <c r="F80" s="28"/>
      <c r="H80" s="28"/>
      <c r="I80" s="5"/>
      <c r="J80" s="26"/>
      <c r="K80" s="5"/>
      <c r="L80" s="5"/>
      <c r="M80" s="5"/>
      <c r="N80" s="5"/>
      <c r="O80" s="5"/>
      <c r="P80" s="26"/>
      <c r="Q80" s="5"/>
      <c r="R80" s="5"/>
      <c r="S80" s="5"/>
      <c r="T80" s="5"/>
      <c r="U80" s="26"/>
      <c r="V80" s="5"/>
      <c r="W80" s="2"/>
      <c r="X80" s="2"/>
      <c r="Y80" s="2"/>
      <c r="Z80" s="33"/>
      <c r="AA80" s="2"/>
      <c r="AB80" s="2"/>
      <c r="AC80" s="2"/>
      <c r="AD80" s="2"/>
      <c r="AE80" s="33"/>
      <c r="AF80" s="2"/>
      <c r="AG80" s="2"/>
      <c r="AH80" s="2"/>
      <c r="AI80" s="2"/>
      <c r="AJ80" s="33"/>
      <c r="AK80" s="2"/>
      <c r="AL80" s="2"/>
      <c r="AM80" s="2"/>
      <c r="AN80" s="2"/>
      <c r="AO80" s="33"/>
      <c r="AP80" s="2"/>
      <c r="AQ80" s="2"/>
      <c r="AR80" s="2"/>
      <c r="AS80" s="2"/>
      <c r="AT80" s="33"/>
      <c r="AU80" s="2"/>
      <c r="AV80" s="2"/>
      <c r="AW80" s="2"/>
      <c r="AX80" s="2"/>
      <c r="AY80" s="33"/>
      <c r="AZ80" s="2"/>
      <c r="BA80" s="2"/>
      <c r="BB80" s="2"/>
      <c r="BC80" s="2"/>
    </row>
    <row r="81" spans="1:55">
      <c r="A81" s="5"/>
      <c r="B81" s="34"/>
      <c r="C81" s="34"/>
      <c r="D81" s="26"/>
      <c r="F81" s="28"/>
      <c r="H81" s="28"/>
      <c r="I81" s="5"/>
      <c r="J81" s="26"/>
      <c r="K81" s="5"/>
      <c r="L81" s="5"/>
      <c r="M81" s="5"/>
      <c r="N81" s="5"/>
      <c r="O81" s="5"/>
      <c r="P81" s="26"/>
      <c r="Q81" s="5"/>
      <c r="R81" s="5"/>
      <c r="S81" s="5"/>
      <c r="T81" s="5"/>
      <c r="U81" s="26"/>
      <c r="V81" s="5"/>
      <c r="W81" s="2"/>
      <c r="X81" s="2"/>
      <c r="Y81" s="2"/>
      <c r="Z81" s="33"/>
      <c r="AA81" s="2"/>
      <c r="AB81" s="2"/>
      <c r="AC81" s="2"/>
      <c r="AD81" s="2"/>
      <c r="AE81" s="33"/>
      <c r="AF81" s="2"/>
      <c r="AG81" s="2"/>
      <c r="AH81" s="2"/>
      <c r="AI81" s="2"/>
      <c r="AJ81" s="33"/>
      <c r="AK81" s="2"/>
      <c r="AL81" s="2"/>
      <c r="AM81" s="2"/>
      <c r="AN81" s="2"/>
      <c r="AO81" s="33"/>
      <c r="AP81" s="2"/>
      <c r="AQ81" s="2"/>
      <c r="AR81" s="2"/>
      <c r="AS81" s="2"/>
      <c r="AT81" s="33"/>
      <c r="AU81" s="2"/>
      <c r="AV81" s="2"/>
      <c r="AW81" s="2"/>
      <c r="AX81" s="2"/>
      <c r="AY81" s="33"/>
      <c r="AZ81" s="2"/>
      <c r="BA81" s="2"/>
      <c r="BB81" s="2"/>
      <c r="BC81" s="2"/>
    </row>
    <row r="82" spans="1:55">
      <c r="A82" s="5"/>
      <c r="B82" s="5"/>
      <c r="C82" s="5"/>
      <c r="D82" s="26"/>
      <c r="F82" s="28"/>
      <c r="H82" s="28"/>
      <c r="I82" s="5"/>
      <c r="J82" s="26"/>
      <c r="K82" s="5"/>
      <c r="L82" s="5"/>
      <c r="M82" s="5"/>
      <c r="N82" s="5"/>
      <c r="O82" s="5"/>
      <c r="P82" s="26"/>
      <c r="Q82" s="5"/>
      <c r="R82" s="5"/>
      <c r="S82" s="5"/>
      <c r="T82" s="5"/>
      <c r="U82" s="26"/>
      <c r="V82" s="5"/>
      <c r="W82" s="2"/>
      <c r="X82" s="2"/>
      <c r="Y82" s="2"/>
      <c r="Z82" s="33"/>
      <c r="AA82" s="2"/>
      <c r="AB82" s="2"/>
      <c r="AC82" s="2"/>
      <c r="AD82" s="2"/>
      <c r="AE82" s="33"/>
      <c r="AF82" s="2"/>
      <c r="AG82" s="2"/>
      <c r="AH82" s="2"/>
      <c r="AI82" s="2"/>
      <c r="AJ82" s="33"/>
      <c r="AK82" s="2"/>
      <c r="AL82" s="2"/>
      <c r="AM82" s="2"/>
      <c r="AN82" s="2"/>
      <c r="AO82" s="33"/>
      <c r="AP82" s="2"/>
      <c r="AQ82" s="2"/>
      <c r="AR82" s="2"/>
      <c r="AS82" s="2"/>
      <c r="AT82" s="33"/>
      <c r="AU82" s="2"/>
      <c r="AV82" s="2"/>
      <c r="AW82" s="2"/>
      <c r="AX82" s="2"/>
      <c r="AY82" s="33"/>
      <c r="AZ82" s="2"/>
      <c r="BA82" s="2"/>
      <c r="BB82" s="2"/>
      <c r="BC82" s="2"/>
    </row>
    <row r="83" spans="1:55">
      <c r="F83" s="28"/>
      <c r="H83" s="28"/>
      <c r="K83" s="5"/>
      <c r="L83" s="5"/>
      <c r="M83" s="5"/>
      <c r="N83" s="5"/>
      <c r="O83" s="5"/>
      <c r="P83" s="26"/>
      <c r="Q83" s="5"/>
      <c r="R83" s="5"/>
      <c r="S83" s="5"/>
      <c r="T83" s="5"/>
      <c r="U83" s="26"/>
      <c r="V83" s="5"/>
      <c r="W83" s="2"/>
      <c r="X83" s="2"/>
      <c r="Y83" s="2"/>
      <c r="Z83" s="33"/>
      <c r="AA83" s="2"/>
      <c r="AB83" s="2"/>
      <c r="AC83" s="2"/>
      <c r="AD83" s="2"/>
      <c r="AE83" s="33"/>
      <c r="AF83" s="2"/>
      <c r="AG83" s="2"/>
      <c r="AH83" s="2"/>
      <c r="AI83" s="2"/>
      <c r="AJ83" s="33"/>
      <c r="AK83" s="2"/>
      <c r="AL83" s="2"/>
      <c r="AM83" s="2"/>
      <c r="AN83" s="2"/>
      <c r="AO83" s="33"/>
      <c r="AP83" s="2"/>
      <c r="AQ83" s="2"/>
      <c r="AR83" s="2"/>
      <c r="AS83" s="2"/>
      <c r="AT83" s="33"/>
      <c r="AU83" s="2"/>
      <c r="AV83" s="2"/>
      <c r="AW83" s="2"/>
      <c r="AX83" s="2"/>
      <c r="AY83" s="33"/>
      <c r="AZ83" s="2"/>
      <c r="BA83" s="2"/>
      <c r="BB83" s="2"/>
      <c r="BC83" s="2"/>
    </row>
    <row r="84" spans="1:55">
      <c r="A84" s="5"/>
      <c r="B84" s="74"/>
      <c r="C84" s="74"/>
      <c r="D84" s="26"/>
      <c r="F84" s="28"/>
      <c r="H84" s="28"/>
      <c r="I84" s="5"/>
      <c r="J84" s="26"/>
      <c r="K84" s="5"/>
      <c r="L84" s="5"/>
      <c r="M84" s="5"/>
      <c r="N84" s="5"/>
      <c r="O84" s="5"/>
      <c r="P84" s="26"/>
      <c r="Q84" s="5"/>
      <c r="R84" s="5"/>
      <c r="S84" s="5"/>
      <c r="T84" s="5"/>
      <c r="U84" s="26"/>
      <c r="V84" s="5"/>
      <c r="W84" s="2"/>
      <c r="X84" s="2"/>
      <c r="Y84" s="2"/>
      <c r="Z84" s="33"/>
      <c r="AA84" s="2"/>
      <c r="AB84" s="2"/>
      <c r="AC84" s="2"/>
      <c r="AD84" s="2"/>
      <c r="AE84" s="33"/>
      <c r="AF84" s="2"/>
      <c r="AG84" s="2"/>
      <c r="AH84" s="2"/>
      <c r="AI84" s="2"/>
      <c r="AJ84" s="33"/>
      <c r="AK84" s="2"/>
      <c r="AL84" s="2"/>
      <c r="AM84" s="2"/>
      <c r="AN84" s="2"/>
      <c r="AO84" s="33"/>
      <c r="AP84" s="2"/>
      <c r="AQ84" s="2"/>
      <c r="AR84" s="2"/>
      <c r="AS84" s="2"/>
      <c r="AT84" s="33"/>
      <c r="AU84" s="2"/>
      <c r="AV84" s="2"/>
      <c r="AW84" s="2"/>
      <c r="AX84" s="2"/>
      <c r="AY84" s="33"/>
      <c r="AZ84" s="2"/>
      <c r="BA84" s="2"/>
      <c r="BB84" s="2"/>
      <c r="BC84" s="2"/>
    </row>
    <row r="85" spans="1:55">
      <c r="A85" s="5"/>
      <c r="B85" s="72"/>
      <c r="C85" s="74"/>
      <c r="D85" s="26"/>
      <c r="F85" s="28"/>
      <c r="H85" s="28"/>
      <c r="I85" s="5"/>
      <c r="J85" s="26"/>
      <c r="K85" s="5"/>
      <c r="L85" s="5"/>
      <c r="M85" s="5"/>
      <c r="N85" s="5"/>
      <c r="O85" s="5"/>
      <c r="P85" s="26"/>
      <c r="Q85" s="5"/>
      <c r="R85" s="5"/>
      <c r="S85" s="5"/>
      <c r="T85" s="5"/>
      <c r="U85" s="26"/>
      <c r="V85" s="5"/>
      <c r="W85" s="2"/>
      <c r="X85" s="2"/>
      <c r="Y85" s="2"/>
      <c r="Z85" s="33"/>
      <c r="AA85" s="2"/>
      <c r="AB85" s="2"/>
      <c r="AC85" s="2"/>
      <c r="AD85" s="2"/>
      <c r="AE85" s="33"/>
      <c r="AF85" s="2"/>
      <c r="AG85" s="2"/>
      <c r="AH85" s="2"/>
      <c r="AI85" s="2"/>
      <c r="AJ85" s="33"/>
      <c r="AK85" s="2"/>
      <c r="AL85" s="2"/>
      <c r="AM85" s="2"/>
      <c r="AN85" s="2"/>
      <c r="AO85" s="33"/>
      <c r="AP85" s="2"/>
      <c r="AQ85" s="2"/>
      <c r="AR85" s="2"/>
      <c r="AS85" s="2"/>
      <c r="AT85" s="33"/>
      <c r="AU85" s="2"/>
      <c r="AV85" s="2"/>
      <c r="AW85" s="2"/>
      <c r="AX85" s="2"/>
      <c r="AY85" s="33"/>
      <c r="AZ85" s="2"/>
      <c r="BA85" s="2"/>
      <c r="BB85" s="2"/>
      <c r="BC85" s="2"/>
    </row>
    <row r="86" spans="1:55">
      <c r="A86" s="5"/>
      <c r="B86" s="5"/>
      <c r="C86" s="5"/>
      <c r="D86" s="5"/>
      <c r="F86" s="28"/>
      <c r="H86" s="28"/>
      <c r="I86" s="5"/>
      <c r="J86" s="26"/>
      <c r="K86" s="5"/>
      <c r="L86" s="26"/>
      <c r="M86" s="26"/>
      <c r="N86" s="26"/>
      <c r="O86" s="26"/>
      <c r="P86" s="26"/>
      <c r="Q86" s="5"/>
      <c r="R86" s="5"/>
      <c r="S86" s="5"/>
      <c r="T86" s="5"/>
      <c r="U86" s="26"/>
      <c r="V86" s="26"/>
      <c r="W86" s="33"/>
      <c r="X86" s="33"/>
      <c r="Y86" s="33"/>
      <c r="Z86" s="33"/>
      <c r="AA86" s="2"/>
      <c r="AB86" s="2"/>
      <c r="AC86" s="2"/>
      <c r="AD86" s="2"/>
      <c r="AE86" s="33"/>
      <c r="AF86" s="33"/>
      <c r="AG86" s="33"/>
      <c r="AH86" s="33"/>
      <c r="AI86" s="33"/>
      <c r="AJ86" s="33"/>
      <c r="AK86" s="2"/>
      <c r="AL86" s="2"/>
      <c r="AM86" s="2"/>
      <c r="AN86" s="2"/>
      <c r="AO86" s="33"/>
      <c r="AP86" s="33"/>
      <c r="AQ86" s="33"/>
      <c r="AR86" s="33"/>
      <c r="AS86" s="33"/>
      <c r="AT86" s="33"/>
      <c r="AU86" s="2"/>
      <c r="AV86" s="2"/>
      <c r="AW86" s="2"/>
      <c r="AX86" s="2"/>
      <c r="AY86" s="33"/>
      <c r="AZ86" s="2"/>
      <c r="BA86" s="2"/>
      <c r="BB86" s="2"/>
      <c r="BC86" s="2"/>
    </row>
    <row r="87" spans="1:55">
      <c r="A87" s="5"/>
      <c r="B87" s="5"/>
      <c r="C87" s="26"/>
      <c r="D87" s="5"/>
      <c r="E87" s="26"/>
      <c r="F87" s="26"/>
      <c r="G87" s="5"/>
      <c r="H87" s="26"/>
      <c r="I87" s="5"/>
      <c r="J87" s="26"/>
      <c r="K87" s="26"/>
      <c r="L87" s="5"/>
      <c r="M87" s="5"/>
      <c r="N87" s="273"/>
      <c r="O87" s="273"/>
      <c r="P87" s="26"/>
      <c r="Q87" s="5"/>
      <c r="R87" s="5"/>
      <c r="S87" s="273"/>
      <c r="T87" s="273"/>
      <c r="U87" s="26"/>
      <c r="V87" s="5"/>
      <c r="W87" s="2"/>
      <c r="X87" s="95"/>
      <c r="Y87" s="95"/>
      <c r="Z87" s="33"/>
      <c r="AA87" s="2"/>
      <c r="AB87" s="2"/>
      <c r="AC87" s="95"/>
      <c r="AD87" s="95"/>
      <c r="AE87" s="33"/>
      <c r="AF87" s="2"/>
      <c r="AG87" s="2"/>
      <c r="AH87" s="95"/>
      <c r="AI87" s="95"/>
      <c r="AJ87" s="33"/>
      <c r="AK87" s="2"/>
      <c r="AL87" s="2"/>
      <c r="AM87" s="95"/>
      <c r="AN87" s="95"/>
      <c r="AO87" s="33"/>
      <c r="AP87" s="2"/>
      <c r="AQ87" s="2"/>
      <c r="AR87" s="95"/>
      <c r="AS87" s="95"/>
      <c r="AT87" s="33"/>
      <c r="AU87" s="2"/>
      <c r="AV87" s="2"/>
      <c r="AW87" s="95"/>
      <c r="AX87" s="95"/>
      <c r="AY87" s="33"/>
      <c r="AZ87" s="2"/>
      <c r="BA87" s="2"/>
      <c r="BB87" s="2"/>
      <c r="BC87" s="2"/>
    </row>
    <row r="88" spans="1:55">
      <c r="A88" s="5"/>
      <c r="B88" s="5"/>
      <c r="C88" s="5"/>
      <c r="D88" s="5"/>
      <c r="E88" s="5"/>
      <c r="F88" s="26"/>
      <c r="G88" s="5"/>
      <c r="H88" s="5"/>
      <c r="I88" s="5"/>
      <c r="J88" s="5"/>
      <c r="K88" s="26"/>
      <c r="L88" s="5"/>
      <c r="M88" s="5"/>
      <c r="N88" s="5"/>
      <c r="O88" s="5"/>
      <c r="P88" s="26"/>
      <c r="Q88" s="5"/>
      <c r="R88" s="5"/>
      <c r="S88" s="5"/>
      <c r="T88" s="5"/>
      <c r="U88" s="26"/>
      <c r="V88" s="5"/>
      <c r="W88" s="2"/>
      <c r="X88" s="2"/>
      <c r="Y88" s="2"/>
      <c r="Z88" s="28"/>
      <c r="AA88" s="2"/>
      <c r="AB88" s="2"/>
      <c r="AC88" s="2"/>
      <c r="AD88" s="2"/>
      <c r="AE88" s="28"/>
      <c r="AF88" s="2"/>
      <c r="AG88" s="2"/>
      <c r="AH88" s="2"/>
      <c r="AI88" s="2"/>
      <c r="AJ88" s="28"/>
      <c r="AK88" s="2"/>
      <c r="AL88" s="2"/>
      <c r="AM88" s="2"/>
      <c r="AN88" s="2"/>
      <c r="AO88" s="28"/>
      <c r="AP88" s="2"/>
      <c r="AQ88" s="2"/>
      <c r="AR88" s="2"/>
      <c r="AS88" s="2"/>
      <c r="AT88" s="28"/>
      <c r="AU88" s="2"/>
      <c r="AV88" s="2"/>
      <c r="AW88" s="2"/>
      <c r="AX88" s="2"/>
      <c r="AY88" s="28"/>
      <c r="AZ88" s="2"/>
      <c r="BA88" s="2"/>
      <c r="BB88" s="2"/>
      <c r="BC88" s="2"/>
    </row>
    <row r="89" spans="1:55">
      <c r="A89" s="5"/>
      <c r="B89" s="5"/>
      <c r="C89" s="5"/>
      <c r="D89" s="5"/>
      <c r="E89" s="5"/>
      <c r="F89" s="26"/>
      <c r="G89" s="5"/>
      <c r="H89" s="5"/>
      <c r="I89" s="5"/>
      <c r="J89" s="5"/>
      <c r="K89" s="26"/>
      <c r="L89" s="5"/>
      <c r="M89" s="5"/>
      <c r="N89" s="5"/>
      <c r="O89" s="5"/>
      <c r="P89" s="26"/>
      <c r="Q89" s="5"/>
      <c r="R89" s="5"/>
      <c r="S89" s="5"/>
      <c r="T89" s="5"/>
      <c r="U89" s="26"/>
      <c r="V89" s="5"/>
      <c r="W89" s="2"/>
      <c r="X89" s="2"/>
      <c r="Y89" s="2"/>
      <c r="Z89" s="33"/>
      <c r="AA89" s="2"/>
      <c r="AB89" s="2"/>
      <c r="AC89" s="2"/>
      <c r="AD89" s="2"/>
      <c r="AE89" s="33"/>
      <c r="AF89" s="2"/>
      <c r="AG89" s="2"/>
      <c r="AH89" s="2"/>
      <c r="AI89" s="2"/>
      <c r="AJ89" s="33"/>
      <c r="AK89" s="2"/>
      <c r="AL89" s="2"/>
      <c r="AM89" s="2"/>
      <c r="AN89" s="2"/>
      <c r="AO89" s="33"/>
      <c r="AP89" s="2"/>
      <c r="AQ89" s="2"/>
      <c r="AR89" s="2"/>
      <c r="AS89" s="2"/>
      <c r="AT89" s="33"/>
      <c r="AU89" s="2"/>
      <c r="AV89" s="2"/>
      <c r="AW89" s="2"/>
      <c r="AX89" s="2"/>
      <c r="AY89" s="33"/>
      <c r="AZ89" s="2"/>
      <c r="BA89" s="2"/>
      <c r="BB89" s="2"/>
      <c r="BC89" s="2"/>
    </row>
    <row r="90" spans="1:5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57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57"/>
      <c r="B113" s="309"/>
      <c r="C113" s="310"/>
      <c r="D113" s="309"/>
      <c r="E113" s="310"/>
      <c r="F113" s="309"/>
      <c r="G113" s="310"/>
      <c r="H113" s="309"/>
      <c r="I113" s="310"/>
      <c r="J113" s="309"/>
      <c r="K113" s="310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5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38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2"/>
      <c r="O118" s="2"/>
      <c r="P118" s="2"/>
      <c r="Q118" s="2"/>
      <c r="R118" s="33"/>
      <c r="S118" s="33"/>
      <c r="T118" s="33"/>
      <c r="U118" s="33"/>
      <c r="V118" s="2"/>
      <c r="W118" s="2"/>
      <c r="X118" s="2"/>
      <c r="Y118" s="2"/>
      <c r="Z118" s="33"/>
      <c r="AA118" s="33"/>
      <c r="AB118" s="33"/>
      <c r="AC118" s="33"/>
      <c r="AD118" s="2"/>
      <c r="AE118" s="2"/>
      <c r="AF118" s="2"/>
      <c r="AG118" s="2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241"/>
      <c r="AT118" s="33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42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33"/>
      <c r="AQ119" s="33"/>
      <c r="AR119" s="33"/>
      <c r="AS119" s="241"/>
      <c r="AT119" s="33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38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2"/>
      <c r="O120" s="2"/>
      <c r="P120" s="2"/>
      <c r="Q120" s="2"/>
      <c r="R120" s="33"/>
      <c r="S120" s="33"/>
      <c r="T120" s="33"/>
      <c r="U120" s="33"/>
      <c r="V120" s="2"/>
      <c r="W120" s="2"/>
      <c r="X120" s="2"/>
      <c r="Y120" s="2"/>
      <c r="Z120" s="33"/>
      <c r="AA120" s="33"/>
      <c r="AB120" s="33"/>
      <c r="AC120" s="33"/>
      <c r="AD120" s="2"/>
      <c r="AE120" s="2"/>
      <c r="AF120" s="2"/>
      <c r="AG120" s="2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241"/>
      <c r="AT120" s="33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42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33"/>
      <c r="AQ121" s="33"/>
      <c r="AR121" s="33"/>
      <c r="AS121" s="241"/>
      <c r="AT121" s="33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38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2"/>
      <c r="O122" s="2"/>
      <c r="P122" s="2"/>
      <c r="Q122" s="2"/>
      <c r="R122" s="33"/>
      <c r="S122" s="33"/>
      <c r="T122" s="33"/>
      <c r="U122" s="33"/>
      <c r="V122" s="2"/>
      <c r="W122" s="2"/>
      <c r="X122" s="2"/>
      <c r="Y122" s="2"/>
      <c r="Z122" s="33"/>
      <c r="AA122" s="33"/>
      <c r="AB122" s="33"/>
      <c r="AC122" s="33"/>
      <c r="AD122" s="2"/>
      <c r="AE122" s="2"/>
      <c r="AF122" s="2"/>
      <c r="AG122" s="2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241"/>
      <c r="AT122" s="33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34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"/>
      <c r="AQ123" s="2"/>
      <c r="AR123" s="2"/>
      <c r="AS123" s="241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311"/>
      <c r="AN124" s="310"/>
      <c r="AO124" s="310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4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311"/>
      <c r="AN126" s="310"/>
      <c r="AO126" s="310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4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311"/>
      <c r="AN127" s="310"/>
      <c r="AO127" s="310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174"/>
      <c r="B128" s="17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2"/>
      <c r="AM129" s="311"/>
      <c r="AN129" s="310"/>
      <c r="AO129" s="310"/>
      <c r="AP129" s="135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4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174"/>
      <c r="B132" s="17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174"/>
      <c r="B133" s="17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174"/>
      <c r="B134" s="17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4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174"/>
      <c r="B136" s="17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3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55"/>
      <c r="C139" s="2"/>
      <c r="D139" s="2"/>
      <c r="E139" s="2"/>
      <c r="F139" s="2"/>
      <c r="G139" s="2"/>
      <c r="H139" s="2"/>
      <c r="I139" s="2"/>
      <c r="J139" s="2"/>
      <c r="K139" s="2"/>
      <c r="L139" s="33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57"/>
      <c r="B143" s="257"/>
      <c r="C143" s="257"/>
      <c r="D143" s="257"/>
      <c r="E143" s="257"/>
      <c r="F143" s="72"/>
      <c r="G143" s="7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72"/>
      <c r="B144" s="72"/>
      <c r="C144" s="72"/>
      <c r="D144" s="72"/>
      <c r="E144" s="72"/>
      <c r="F144" s="72"/>
      <c r="G144" s="7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31"/>
      <c r="B145" s="31"/>
      <c r="C145" s="31"/>
      <c r="D145" s="31"/>
      <c r="E145" s="31"/>
      <c r="F145" s="3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4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3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38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33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33"/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3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57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57"/>
      <c r="B177" s="309"/>
      <c r="C177" s="310"/>
      <c r="D177" s="309"/>
      <c r="E177" s="310"/>
      <c r="F177" s="309"/>
      <c r="G177" s="310"/>
      <c r="H177" s="309"/>
      <c r="I177" s="310"/>
      <c r="J177" s="309"/>
      <c r="K177" s="310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5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38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2"/>
      <c r="O182" s="2"/>
      <c r="P182" s="2"/>
      <c r="Q182" s="2"/>
      <c r="R182" s="33"/>
      <c r="S182" s="33"/>
      <c r="T182" s="33"/>
      <c r="U182" s="33"/>
      <c r="V182" s="2"/>
      <c r="W182" s="2"/>
      <c r="X182" s="2"/>
      <c r="Y182" s="2"/>
      <c r="Z182" s="33"/>
      <c r="AA182" s="33"/>
      <c r="AB182" s="33"/>
      <c r="AC182" s="33"/>
      <c r="AD182" s="2"/>
      <c r="AE182" s="2"/>
      <c r="AF182" s="2"/>
      <c r="AG182" s="2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241"/>
      <c r="AT182" s="33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42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33"/>
      <c r="AQ183" s="33"/>
      <c r="AR183" s="33"/>
      <c r="AS183" s="241"/>
      <c r="AT183" s="33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38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2"/>
      <c r="O184" s="2"/>
      <c r="P184" s="2"/>
      <c r="Q184" s="2"/>
      <c r="R184" s="33"/>
      <c r="S184" s="33"/>
      <c r="T184" s="33"/>
      <c r="U184" s="33"/>
      <c r="V184" s="2"/>
      <c r="W184" s="2"/>
      <c r="X184" s="2"/>
      <c r="Y184" s="2"/>
      <c r="Z184" s="33"/>
      <c r="AA184" s="33"/>
      <c r="AB184" s="33"/>
      <c r="AC184" s="33"/>
      <c r="AD184" s="2"/>
      <c r="AE184" s="2"/>
      <c r="AF184" s="2"/>
      <c r="AG184" s="2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241"/>
      <c r="AT184" s="33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42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33"/>
      <c r="AQ185" s="33"/>
      <c r="AR185" s="33"/>
      <c r="AS185" s="241"/>
      <c r="AT185" s="33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38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2"/>
      <c r="O186" s="2"/>
      <c r="P186" s="2"/>
      <c r="Q186" s="2"/>
      <c r="R186" s="33"/>
      <c r="S186" s="33"/>
      <c r="T186" s="33"/>
      <c r="U186" s="33"/>
      <c r="V186" s="2"/>
      <c r="W186" s="2"/>
      <c r="X186" s="2"/>
      <c r="Y186" s="2"/>
      <c r="Z186" s="33"/>
      <c r="AA186" s="33"/>
      <c r="AB186" s="33"/>
      <c r="AC186" s="33"/>
      <c r="AD186" s="2"/>
      <c r="AE186" s="2"/>
      <c r="AF186" s="2"/>
      <c r="AG186" s="2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241"/>
      <c r="AT186" s="33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34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"/>
      <c r="AQ187" s="2"/>
      <c r="AR187" s="2"/>
      <c r="AS187" s="241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311"/>
      <c r="AN188" s="310"/>
      <c r="AO188" s="310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4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311"/>
      <c r="AN190" s="310"/>
      <c r="AO190" s="310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4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311"/>
      <c r="AN191" s="310"/>
      <c r="AO191" s="310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174"/>
      <c r="B192" s="17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2"/>
      <c r="AM193" s="311"/>
      <c r="AN193" s="310"/>
      <c r="AO193" s="310"/>
      <c r="AP193" s="135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4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174"/>
      <c r="B196" s="17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174"/>
      <c r="B197" s="17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174"/>
      <c r="B198" s="17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4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174"/>
      <c r="B200" s="17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3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55"/>
      <c r="C203" s="2"/>
      <c r="D203" s="2"/>
      <c r="E203" s="2"/>
      <c r="F203" s="2"/>
      <c r="G203" s="2"/>
      <c r="H203" s="2"/>
      <c r="I203" s="2"/>
      <c r="J203" s="2"/>
      <c r="K203" s="2"/>
      <c r="L203" s="33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57"/>
      <c r="B207" s="257"/>
      <c r="C207" s="257"/>
      <c r="D207" s="257"/>
      <c r="E207" s="257"/>
      <c r="F207" s="72"/>
      <c r="G207" s="7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72"/>
      <c r="B208" s="72"/>
      <c r="C208" s="72"/>
      <c r="D208" s="72"/>
      <c r="E208" s="72"/>
      <c r="F208" s="72"/>
      <c r="G208" s="7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31"/>
      <c r="B209" s="31"/>
      <c r="C209" s="31"/>
      <c r="D209" s="31"/>
      <c r="E209" s="31"/>
      <c r="F209" s="31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4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33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38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33"/>
      <c r="B222" s="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33"/>
      <c r="B226" s="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3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</sheetData>
  <mergeCells count="31">
    <mergeCell ref="AP68:AY68"/>
    <mergeCell ref="B113:C113"/>
    <mergeCell ref="AM190:AO190"/>
    <mergeCell ref="AM191:AO191"/>
    <mergeCell ref="AM193:AO193"/>
    <mergeCell ref="H113:I113"/>
    <mergeCell ref="J113:K113"/>
    <mergeCell ref="AM124:AO124"/>
    <mergeCell ref="AM126:AO126"/>
    <mergeCell ref="AM127:AO127"/>
    <mergeCell ref="AM129:AO129"/>
    <mergeCell ref="AM188:AO188"/>
    <mergeCell ref="AM13:AO13"/>
    <mergeCell ref="AM15:AO15"/>
    <mergeCell ref="D113:E113"/>
    <mergeCell ref="F113:G113"/>
    <mergeCell ref="B177:C177"/>
    <mergeCell ref="D177:E177"/>
    <mergeCell ref="F177:G177"/>
    <mergeCell ref="H177:I177"/>
    <mergeCell ref="J177:K177"/>
    <mergeCell ref="AM16:AO16"/>
    <mergeCell ref="AM18:AO18"/>
    <mergeCell ref="L68:U68"/>
    <mergeCell ref="V68:AE68"/>
    <mergeCell ref="AF68:AO68"/>
    <mergeCell ref="B2:C2"/>
    <mergeCell ref="D2:E2"/>
    <mergeCell ref="F2:G2"/>
    <mergeCell ref="H2:I2"/>
    <mergeCell ref="J2:K2"/>
  </mergeCells>
  <conditionalFormatting sqref="A42 A153 A217">
    <cfRule type="cellIs" dxfId="175" priority="7" operator="greaterThanOrEqual">
      <formula>0.14</formula>
    </cfRule>
    <cfRule type="cellIs" dxfId="174" priority="8" operator="greaterThanOrEqual">
      <formula>0.06</formula>
    </cfRule>
    <cfRule type="cellIs" dxfId="173" priority="9" operator="greaterThanOrEqual">
      <formula>0.01</formula>
    </cfRule>
  </conditionalFormatting>
  <conditionalFormatting sqref="A47 A158 A222">
    <cfRule type="cellIs" dxfId="172" priority="3" operator="lessThanOrEqual">
      <formula>0.1</formula>
    </cfRule>
    <cfRule type="cellIs" dxfId="171" priority="4" operator="lessThanOrEqual">
      <formula>0.25</formula>
    </cfRule>
    <cfRule type="cellIs" dxfId="170" priority="5" operator="lessThan">
      <formula>0.4</formula>
    </cfRule>
    <cfRule type="cellIs" dxfId="169" priority="6" operator="greaterThanOrEqual">
      <formula>0.4</formula>
    </cfRule>
  </conditionalFormatting>
  <conditionalFormatting sqref="A51 A162 A226">
    <cfRule type="cellIs" dxfId="168" priority="10" operator="lessThanOrEqual">
      <formula>0.01</formula>
    </cfRule>
    <cfRule type="cellIs" dxfId="167" priority="11" operator="lessThanOrEqual">
      <formula>0.06</formula>
    </cfRule>
    <cfRule type="cellIs" dxfId="166" priority="12" operator="lessThan">
      <formula>0.14</formula>
    </cfRule>
    <cfRule type="cellIs" dxfId="165" priority="13" operator="greaterThanOrEqual">
      <formula>0.14</formula>
    </cfRule>
  </conditionalFormatting>
  <conditionalFormatting sqref="B58:B60">
    <cfRule type="cellIs" dxfId="164" priority="1" operator="greaterThan">
      <formula>3.506</formula>
    </cfRule>
    <cfRule type="cellIs" dxfId="163" priority="2" operator="lessThan">
      <formula>3.506</formula>
    </cfRule>
  </conditionalFormatting>
  <conditionalFormatting sqref="L27 L138 L202">
    <cfRule type="cellIs" dxfId="162" priority="14" operator="greaterThan">
      <formula>0</formula>
    </cfRule>
  </conditionalFormatting>
  <hyperlinks>
    <hyperlink ref="F37" r:id="rId1" xr:uid="{00000000-0004-0000-0200-000000000000}"/>
    <hyperlink ref="L42" r:id="rId2" location=":~:text=ANOVA%20%2D%20(Partial)%20Eta%20Squared&amp;text=%CE%B72%20%3D%200.01%20indicates%20a,0.14%20indicates%20a%20large%20effect." xr:uid="{00000000-0004-0000-0200-000001000000}"/>
    <hyperlink ref="G56" r:id="rId3" xr:uid="{00000000-0004-0000-0200-000002000000}"/>
    <hyperlink ref="B62" r:id="rId4" xr:uid="{00000000-0004-0000-0200-000003000000}"/>
    <hyperlink ref="A64" r:id="rId5" xr:uid="{00000000-0004-0000-0200-000004000000}"/>
    <hyperlink ref="A65" r:id="rId6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C1043"/>
  <sheetViews>
    <sheetView workbookViewId="0">
      <selection activeCell="F38" sqref="F38"/>
    </sheetView>
  </sheetViews>
  <sheetFormatPr defaultColWidth="14.42578125" defaultRowHeight="15" customHeight="1"/>
  <cols>
    <col min="1" max="1" width="16" customWidth="1"/>
    <col min="2" max="2" width="13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7" width="5.85546875" customWidth="1"/>
    <col min="8" max="8" width="8.140625" customWidth="1"/>
    <col min="9" max="9" width="5.85546875" customWidth="1"/>
    <col min="10" max="10" width="8.7109375" customWidth="1"/>
    <col min="11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/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</row>
    <row r="3" spans="1:55">
      <c r="A3" s="236" t="s">
        <v>66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</row>
    <row r="4" spans="1:55">
      <c r="A4" s="57" t="s">
        <v>69</v>
      </c>
      <c r="B4" s="57" t="s">
        <v>70</v>
      </c>
      <c r="C4" s="57" t="s">
        <v>53</v>
      </c>
      <c r="D4" s="57" t="s">
        <v>70</v>
      </c>
      <c r="E4" s="57" t="s">
        <v>53</v>
      </c>
      <c r="F4" s="57" t="s">
        <v>70</v>
      </c>
      <c r="G4" s="57" t="s">
        <v>53</v>
      </c>
      <c r="H4" s="57" t="s">
        <v>70</v>
      </c>
      <c r="I4" s="57" t="s">
        <v>53</v>
      </c>
      <c r="J4" s="57" t="s">
        <v>70</v>
      </c>
      <c r="K4" s="57" t="s">
        <v>53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>
        <v>2</v>
      </c>
      <c r="F5" s="237"/>
      <c r="G5" s="237"/>
      <c r="H5" s="237"/>
      <c r="I5" s="237"/>
      <c r="J5" s="237">
        <v>1</v>
      </c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-0.02</v>
      </c>
      <c r="C7" s="239">
        <v>-0.01</v>
      </c>
      <c r="D7" s="214">
        <v>-0.09</v>
      </c>
      <c r="E7" s="214">
        <v>7.0000000000000007E-2</v>
      </c>
      <c r="F7" s="206">
        <v>-0.05</v>
      </c>
      <c r="G7" s="206">
        <v>7.0000000000000007E-2</v>
      </c>
      <c r="H7" s="207">
        <v>-0.09</v>
      </c>
      <c r="I7" s="207">
        <v>-0.02</v>
      </c>
      <c r="J7" s="240">
        <v>-0.06</v>
      </c>
      <c r="K7" s="240">
        <v>-0.03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-2.3E-2</v>
      </c>
      <c r="AQ7" s="33" t="s">
        <v>75</v>
      </c>
      <c r="AR7" s="33">
        <f>AP7-AP17</f>
        <v>2.0200000000000003E-2</v>
      </c>
      <c r="AS7" s="241">
        <f>AR7^2</f>
        <v>4.0804000000000008E-4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</row>
    <row r="8" spans="1:55">
      <c r="A8" s="242" t="s">
        <v>76</v>
      </c>
      <c r="B8" s="235">
        <f t="shared" ref="B8:K8" si="0">(B7-$AP7)^2</f>
        <v>8.9999999999999951E-6</v>
      </c>
      <c r="C8" s="235">
        <f t="shared" si="0"/>
        <v>1.6899999999999999E-4</v>
      </c>
      <c r="D8" s="243">
        <f t="shared" si="0"/>
        <v>4.4890000000000008E-3</v>
      </c>
      <c r="E8" s="243">
        <f t="shared" si="0"/>
        <v>8.6490000000000004E-3</v>
      </c>
      <c r="F8" s="244">
        <f t="shared" si="0"/>
        <v>7.2900000000000016E-4</v>
      </c>
      <c r="G8" s="244">
        <f t="shared" si="0"/>
        <v>8.6490000000000004E-3</v>
      </c>
      <c r="H8" s="196">
        <f t="shared" si="0"/>
        <v>4.4890000000000008E-3</v>
      </c>
      <c r="I8" s="196">
        <f t="shared" si="0"/>
        <v>8.9999999999999951E-6</v>
      </c>
      <c r="J8" s="232">
        <f t="shared" si="0"/>
        <v>1.3689999999999998E-3</v>
      </c>
      <c r="K8" s="232">
        <f t="shared" si="0"/>
        <v>4.8999999999999992E-5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33"/>
      <c r="AV8" s="33"/>
      <c r="AW8" s="33"/>
      <c r="AX8" s="33"/>
      <c r="AY8" s="33"/>
      <c r="AZ8" s="33"/>
      <c r="BA8" s="33"/>
      <c r="BB8" s="33"/>
      <c r="BC8" s="33"/>
    </row>
    <row r="9" spans="1:55">
      <c r="A9" s="238">
        <v>50</v>
      </c>
      <c r="B9" s="239">
        <v>-0.06</v>
      </c>
      <c r="C9" s="239">
        <v>0.06</v>
      </c>
      <c r="D9" s="214">
        <v>-0.09</v>
      </c>
      <c r="E9" s="214">
        <v>-0.02</v>
      </c>
      <c r="F9" s="206">
        <v>-7.0000000000000007E-2</v>
      </c>
      <c r="G9" s="206">
        <v>0.03</v>
      </c>
      <c r="H9" s="207">
        <v>-0.1</v>
      </c>
      <c r="I9" s="207">
        <v>0.01</v>
      </c>
      <c r="J9" s="240">
        <v>-7.0000000000000007E-2</v>
      </c>
      <c r="K9" s="240">
        <v>7.0000000000000007E-2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-2.4E-2</v>
      </c>
      <c r="AQ9" s="33" t="s">
        <v>77</v>
      </c>
      <c r="AR9" s="33">
        <f>AP9-AP17</f>
        <v>1.9200000000000002E-2</v>
      </c>
      <c r="AS9" s="241">
        <f>AR9^2</f>
        <v>3.6864000000000005E-4</v>
      </c>
      <c r="AT9" s="33"/>
      <c r="AU9" s="33"/>
      <c r="AV9" s="33"/>
      <c r="AW9" s="33"/>
      <c r="AX9" s="33"/>
      <c r="AY9" s="33"/>
      <c r="AZ9" s="33"/>
      <c r="BA9" s="33"/>
      <c r="BB9" s="33"/>
      <c r="BC9" s="33"/>
    </row>
    <row r="10" spans="1:55">
      <c r="A10" s="242" t="s">
        <v>78</v>
      </c>
      <c r="B10" s="235">
        <f t="shared" ref="B10:K10" si="1">(B9-$AP9)^2</f>
        <v>1.2959999999999998E-3</v>
      </c>
      <c r="C10" s="235">
        <f t="shared" si="1"/>
        <v>7.0559999999999989E-3</v>
      </c>
      <c r="D10" s="243">
        <f t="shared" si="1"/>
        <v>4.3560000000000005E-3</v>
      </c>
      <c r="E10" s="243">
        <f t="shared" si="1"/>
        <v>1.5999999999999999E-5</v>
      </c>
      <c r="F10" s="244">
        <f t="shared" si="1"/>
        <v>2.1160000000000007E-3</v>
      </c>
      <c r="G10" s="244">
        <f t="shared" si="1"/>
        <v>2.9159999999999998E-3</v>
      </c>
      <c r="H10" s="196">
        <f t="shared" si="1"/>
        <v>5.7760000000000016E-3</v>
      </c>
      <c r="I10" s="196">
        <f t="shared" si="1"/>
        <v>1.1560000000000001E-3</v>
      </c>
      <c r="J10" s="232">
        <f t="shared" si="1"/>
        <v>2.1160000000000007E-3</v>
      </c>
      <c r="K10" s="232">
        <f t="shared" si="1"/>
        <v>8.8360000000000001E-3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33"/>
      <c r="AV10" s="33"/>
      <c r="AW10" s="33"/>
      <c r="AX10" s="33"/>
      <c r="AY10" s="33"/>
      <c r="AZ10" s="33"/>
      <c r="BA10" s="33"/>
      <c r="BB10" s="33"/>
      <c r="BC10" s="33"/>
    </row>
    <row r="11" spans="1:55">
      <c r="A11" s="238">
        <v>70</v>
      </c>
      <c r="B11" s="239">
        <v>-0.18</v>
      </c>
      <c r="C11" s="239">
        <v>0.04</v>
      </c>
      <c r="D11" s="214">
        <v>-0.18</v>
      </c>
      <c r="E11" s="214">
        <v>0.01</v>
      </c>
      <c r="F11" s="206">
        <v>-0.16</v>
      </c>
      <c r="G11" s="206">
        <v>0</v>
      </c>
      <c r="H11" s="207">
        <v>-0.21</v>
      </c>
      <c r="I11" s="207">
        <v>0</v>
      </c>
      <c r="J11" s="240">
        <v>-0.21</v>
      </c>
      <c r="K11" s="240">
        <v>-0.03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-9.1999999999999998E-2</v>
      </c>
      <c r="AQ11" s="33" t="s">
        <v>79</v>
      </c>
      <c r="AR11" s="33">
        <f>AP11-AP17</f>
        <v>-4.8799999999999996E-2</v>
      </c>
      <c r="AS11" s="241">
        <f>AR11^2</f>
        <v>2.3814399999999994E-3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</row>
    <row r="12" spans="1:55">
      <c r="A12" s="34" t="s">
        <v>80</v>
      </c>
      <c r="B12" s="235">
        <f t="shared" ref="B12:K12" si="2">(B11-$AP11)^2</f>
        <v>7.7439999999999991E-3</v>
      </c>
      <c r="C12" s="235">
        <f t="shared" si="2"/>
        <v>1.7424000000000002E-2</v>
      </c>
      <c r="D12" s="243">
        <f t="shared" si="2"/>
        <v>7.7439999999999991E-3</v>
      </c>
      <c r="E12" s="243">
        <f t="shared" si="2"/>
        <v>1.0403999999999998E-2</v>
      </c>
      <c r="F12" s="244">
        <f t="shared" si="2"/>
        <v>4.6240000000000005E-3</v>
      </c>
      <c r="G12" s="244">
        <f t="shared" si="2"/>
        <v>8.4639999999999993E-3</v>
      </c>
      <c r="H12" s="196">
        <f t="shared" si="2"/>
        <v>1.3923999999999999E-2</v>
      </c>
      <c r="I12" s="196">
        <f t="shared" si="2"/>
        <v>8.4639999999999993E-3</v>
      </c>
      <c r="J12" s="232">
        <f t="shared" si="2"/>
        <v>1.3923999999999999E-2</v>
      </c>
      <c r="K12" s="232">
        <f t="shared" si="2"/>
        <v>3.8439999999999998E-3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4">
        <v>40</v>
      </c>
      <c r="B13" s="274">
        <v>-0.1</v>
      </c>
      <c r="C13" s="274">
        <v>-0.04</v>
      </c>
      <c r="D13" s="274">
        <v>-7.0000000000000007E-2</v>
      </c>
      <c r="E13" s="274">
        <v>0.02</v>
      </c>
      <c r="F13" s="274">
        <v>-0.09</v>
      </c>
      <c r="G13" s="274">
        <v>0.03</v>
      </c>
      <c r="H13" s="274">
        <v>-0.2</v>
      </c>
      <c r="I13" s="274">
        <v>0.01</v>
      </c>
      <c r="J13" s="274">
        <v>-7.0000000000000007E-2</v>
      </c>
      <c r="K13" s="274">
        <v>0.01</v>
      </c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274"/>
      <c r="AN13" s="274"/>
      <c r="AO13" s="274"/>
      <c r="AP13" s="275">
        <f>AVERAGE(B13:AK13)</f>
        <v>-0.05</v>
      </c>
      <c r="AQ13" s="274" t="s">
        <v>145</v>
      </c>
      <c r="AR13" s="275">
        <f>AP13-AP17</f>
        <v>-6.8000000000000005E-3</v>
      </c>
      <c r="AS13" s="274">
        <f>AR13^2</f>
        <v>4.6240000000000005E-5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4" t="s">
        <v>146</v>
      </c>
      <c r="B14" s="276">
        <f t="shared" ref="B14:K14" si="3">(B13-$AP13)^2</f>
        <v>2.5000000000000005E-3</v>
      </c>
      <c r="C14" s="276">
        <f t="shared" si="3"/>
        <v>1.0000000000000005E-4</v>
      </c>
      <c r="D14" s="276">
        <f t="shared" si="3"/>
        <v>4.0000000000000018E-4</v>
      </c>
      <c r="E14" s="276">
        <f t="shared" si="3"/>
        <v>4.9000000000000007E-3</v>
      </c>
      <c r="F14" s="276">
        <f t="shared" si="3"/>
        <v>1.5999999999999994E-3</v>
      </c>
      <c r="G14" s="276">
        <f t="shared" si="3"/>
        <v>6.4000000000000003E-3</v>
      </c>
      <c r="H14" s="276">
        <f t="shared" si="3"/>
        <v>2.2500000000000006E-2</v>
      </c>
      <c r="I14" s="276">
        <f t="shared" si="3"/>
        <v>3.6000000000000008E-3</v>
      </c>
      <c r="J14" s="276">
        <f t="shared" si="3"/>
        <v>4.0000000000000018E-4</v>
      </c>
      <c r="K14" s="276">
        <f t="shared" si="3"/>
        <v>3.6000000000000008E-3</v>
      </c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5"/>
      <c r="AQ14" s="274"/>
      <c r="AR14" s="274"/>
      <c r="AS14" s="274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4">
        <v>60</v>
      </c>
      <c r="B15" s="274">
        <v>-0.15</v>
      </c>
      <c r="C15" s="274">
        <v>-0.01</v>
      </c>
      <c r="D15" s="274">
        <v>-0.05</v>
      </c>
      <c r="E15" s="274">
        <v>-0.02</v>
      </c>
      <c r="F15" s="274">
        <v>-0.06</v>
      </c>
      <c r="G15" s="274">
        <v>0.06</v>
      </c>
      <c r="H15" s="274">
        <v>-0.06</v>
      </c>
      <c r="I15" s="274">
        <v>7.0000000000000007E-2</v>
      </c>
      <c r="J15" s="274">
        <v>-7.0000000000000007E-2</v>
      </c>
      <c r="K15" s="274">
        <v>0.02</v>
      </c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5">
        <f>AVERAGE(B15:AK15)</f>
        <v>-2.7000000000000003E-2</v>
      </c>
      <c r="AQ15" s="274" t="s">
        <v>147</v>
      </c>
      <c r="AR15" s="275">
        <f>AP15-AP17</f>
        <v>1.6199999999999999E-2</v>
      </c>
      <c r="AS15" s="274">
        <f>AR15^2</f>
        <v>2.6243999999999996E-4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4" t="s">
        <v>148</v>
      </c>
      <c r="B16" s="276">
        <f t="shared" ref="B16:K16" si="4">(B15-$AP15)^2</f>
        <v>1.5129E-2</v>
      </c>
      <c r="C16" s="276">
        <f t="shared" si="4"/>
        <v>2.8900000000000003E-4</v>
      </c>
      <c r="D16" s="276">
        <f t="shared" si="4"/>
        <v>5.2899999999999996E-4</v>
      </c>
      <c r="E16" s="276">
        <f t="shared" si="4"/>
        <v>4.9000000000000039E-5</v>
      </c>
      <c r="F16" s="276">
        <f t="shared" si="4"/>
        <v>1.0889999999999997E-3</v>
      </c>
      <c r="G16" s="276">
        <f t="shared" si="4"/>
        <v>7.5689999999999993E-3</v>
      </c>
      <c r="H16" s="276">
        <f t="shared" si="4"/>
        <v>1.0889999999999997E-3</v>
      </c>
      <c r="I16" s="276">
        <f t="shared" si="4"/>
        <v>9.4090000000000007E-3</v>
      </c>
      <c r="J16" s="276">
        <f t="shared" si="4"/>
        <v>1.8490000000000004E-3</v>
      </c>
      <c r="K16" s="276">
        <f t="shared" si="4"/>
        <v>2.209E-3</v>
      </c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5"/>
      <c r="AQ16" s="274"/>
      <c r="AR16" s="274"/>
      <c r="AS16" s="274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AVERAGE(AP7:AP16)</f>
        <v>-4.3200000000000002E-2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3.466799999999999E-2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8.6669999999999976E-3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50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10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0.24602000000000002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2.861E-2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3.5639999999999998E-2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9.6559999999999993E-2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51" t="s">
        <v>149</v>
      </c>
      <c r="B28" s="252">
        <f>SUM(B14:AO14)</f>
        <v>4.5999999999999999E-2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51" t="s">
        <v>150</v>
      </c>
      <c r="B29" s="277">
        <f>SUM(B16:AO16)</f>
        <v>3.9210000000000009E-2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5.4671111111111118E-3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45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-0.99344123674335472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1.5852979432566452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0.99344123674335472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4</v>
      </c>
      <c r="D44" s="2" t="s">
        <v>115</v>
      </c>
      <c r="E44" s="256">
        <f>B31</f>
        <v>45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2.5787391799999999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0.1235108020292994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12.351080202929939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122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0.12542413698150556</v>
      </c>
      <c r="B53" s="1" t="s">
        <v>127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4.4729431900958107E-2</v>
      </c>
      <c r="B57" s="1" t="s">
        <v>130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5.4671111111111116E-4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2.9082381187532569</v>
      </c>
      <c r="C64" s="2"/>
      <c r="D64" s="2" t="s">
        <v>137</v>
      </c>
      <c r="E64" s="33">
        <f>ABS(AP11-AP9)</f>
        <v>6.8000000000000005E-2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4.2768207628724395E-2</v>
      </c>
      <c r="C65" s="2"/>
      <c r="D65" s="2" t="s">
        <v>137</v>
      </c>
      <c r="E65" s="33">
        <f>ABS(AP9-AP7)</f>
        <v>1.0000000000000009E-3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0.98366877546066023</v>
      </c>
      <c r="C66" s="2"/>
      <c r="D66" s="2" t="s">
        <v>137</v>
      </c>
      <c r="E66" s="33">
        <f>ABS(P11-AP7)</f>
        <v>2.3E-2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151</v>
      </c>
      <c r="B69" s="33">
        <v>4.0199999999999996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4.0179999999999998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4.0199999999999996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57" t="s">
        <v>152</v>
      </c>
      <c r="B74" s="84"/>
      <c r="C74" s="57" t="s">
        <v>153</v>
      </c>
      <c r="D74" s="84"/>
      <c r="E74" s="2" t="s">
        <v>137</v>
      </c>
      <c r="F74" s="2" t="s">
        <v>133</v>
      </c>
      <c r="G74" s="84"/>
      <c r="H74" s="84"/>
      <c r="I74" s="2" t="s">
        <v>135</v>
      </c>
      <c r="J74" s="57"/>
      <c r="K74" s="57"/>
      <c r="L74" s="309"/>
      <c r="M74" s="310"/>
      <c r="N74" s="310"/>
      <c r="O74" s="310"/>
      <c r="P74" s="310"/>
      <c r="Q74" s="310"/>
      <c r="R74" s="310"/>
      <c r="S74" s="310"/>
      <c r="T74" s="310"/>
      <c r="U74" s="310"/>
      <c r="V74" s="309"/>
      <c r="W74" s="310"/>
      <c r="X74" s="310"/>
      <c r="Y74" s="310"/>
      <c r="Z74" s="310"/>
      <c r="AA74" s="310"/>
      <c r="AB74" s="310"/>
      <c r="AC74" s="310"/>
      <c r="AD74" s="310"/>
      <c r="AE74" s="310"/>
      <c r="AF74" s="309"/>
      <c r="AG74" s="310"/>
      <c r="AH74" s="310"/>
      <c r="AI74" s="310"/>
      <c r="AJ74" s="310"/>
      <c r="AK74" s="310"/>
      <c r="AL74" s="310"/>
      <c r="AM74" s="310"/>
      <c r="AN74" s="310"/>
      <c r="AO74" s="310"/>
      <c r="AP74" s="309"/>
      <c r="AQ74" s="310"/>
      <c r="AR74" s="310"/>
      <c r="AS74" s="310"/>
      <c r="AT74" s="310"/>
      <c r="AU74" s="310"/>
      <c r="AV74" s="310"/>
      <c r="AW74" s="310"/>
      <c r="AX74" s="310"/>
      <c r="AY74" s="310"/>
      <c r="AZ74" s="57"/>
      <c r="BA74" s="57"/>
      <c r="BB74" s="57"/>
      <c r="BC74" s="57"/>
    </row>
    <row r="75" spans="1:55" ht="15" customHeight="1">
      <c r="A75" s="279">
        <v>30</v>
      </c>
      <c r="B75" s="280">
        <f>AP7</f>
        <v>-2.3E-2</v>
      </c>
      <c r="C75" s="279">
        <v>40</v>
      </c>
      <c r="D75" s="281">
        <f>AP13</f>
        <v>-0.05</v>
      </c>
      <c r="E75" s="95">
        <f t="shared" ref="E75:E84" si="5">ABS(D75-B75)</f>
        <v>2.7000000000000003E-2</v>
      </c>
      <c r="F75" s="282">
        <f t="shared" ref="F75:F84" si="6">E75/SQRT(I75)</f>
        <v>1.1547416059755577</v>
      </c>
      <c r="G75" s="84"/>
      <c r="H75" s="84"/>
      <c r="I75" s="283">
        <f>E63</f>
        <v>5.4671111111111116E-4</v>
      </c>
      <c r="J75" s="269"/>
      <c r="K75" s="270"/>
      <c r="L75" s="269"/>
      <c r="M75" s="269"/>
      <c r="N75" s="269"/>
      <c r="O75" s="269"/>
      <c r="P75" s="26"/>
      <c r="Q75" s="269"/>
      <c r="R75" s="269"/>
      <c r="S75" s="269"/>
      <c r="T75" s="269"/>
      <c r="U75" s="270"/>
      <c r="V75" s="269"/>
      <c r="W75" s="271"/>
      <c r="X75" s="271"/>
      <c r="Y75" s="271"/>
      <c r="Z75" s="33"/>
      <c r="AA75" s="271"/>
      <c r="AB75" s="271"/>
      <c r="AC75" s="271"/>
      <c r="AD75" s="271"/>
      <c r="AE75" s="272"/>
      <c r="AF75" s="271"/>
      <c r="AG75" s="271"/>
      <c r="AH75" s="271"/>
      <c r="AI75" s="271"/>
      <c r="AJ75" s="272"/>
      <c r="AK75" s="271"/>
      <c r="AL75" s="271"/>
      <c r="AM75" s="271"/>
      <c r="AN75" s="271"/>
      <c r="AO75" s="272"/>
      <c r="AP75" s="271"/>
      <c r="AQ75" s="271"/>
      <c r="AR75" s="271"/>
      <c r="AS75" s="271"/>
      <c r="AT75" s="272"/>
      <c r="AU75" s="271"/>
      <c r="AV75" s="271"/>
      <c r="AW75" s="271"/>
      <c r="AX75" s="271"/>
      <c r="AY75" s="272"/>
      <c r="AZ75" s="271"/>
      <c r="BA75" s="271"/>
      <c r="BB75" s="271"/>
      <c r="BC75" s="271"/>
    </row>
    <row r="76" spans="1:55" ht="15" customHeight="1">
      <c r="A76" s="279">
        <v>30</v>
      </c>
      <c r="B76" s="280">
        <f>AP7</f>
        <v>-2.3E-2</v>
      </c>
      <c r="C76" s="284">
        <v>50</v>
      </c>
      <c r="D76" s="281">
        <f>AP9</f>
        <v>-2.4E-2</v>
      </c>
      <c r="E76" s="95">
        <f t="shared" si="5"/>
        <v>1.0000000000000009E-3</v>
      </c>
      <c r="F76" s="282">
        <f t="shared" si="6"/>
        <v>4.2768207628724395E-2</v>
      </c>
      <c r="G76" s="84"/>
      <c r="H76" s="103"/>
      <c r="I76" s="95">
        <f>I75</f>
        <v>5.4671111111111116E-4</v>
      </c>
      <c r="J76" s="5"/>
      <c r="K76" s="5"/>
      <c r="L76" s="5"/>
      <c r="M76" s="5"/>
      <c r="N76" s="5"/>
      <c r="O76" s="5"/>
      <c r="P76" s="26"/>
      <c r="Q76" s="5"/>
      <c r="R76" s="5"/>
      <c r="S76" s="5"/>
      <c r="T76" s="5"/>
      <c r="U76" s="26"/>
      <c r="V76" s="26"/>
      <c r="W76" s="33"/>
      <c r="X76" s="33"/>
      <c r="Y76" s="33"/>
      <c r="Z76" s="33"/>
      <c r="AA76" s="2"/>
      <c r="AB76" s="2"/>
      <c r="AC76" s="2"/>
      <c r="AD76" s="2"/>
      <c r="AE76" s="33"/>
      <c r="AF76" s="33"/>
      <c r="AG76" s="33"/>
      <c r="AH76" s="33"/>
      <c r="AI76" s="33"/>
      <c r="AJ76" s="33"/>
      <c r="AK76" s="2"/>
      <c r="AL76" s="2"/>
      <c r="AM76" s="2"/>
      <c r="AN76" s="2"/>
      <c r="AO76" s="33"/>
      <c r="AP76" s="33"/>
      <c r="AQ76" s="33"/>
      <c r="AR76" s="33"/>
      <c r="AS76" s="33"/>
      <c r="AT76" s="33"/>
      <c r="AU76" s="2"/>
      <c r="AV76" s="2"/>
      <c r="AW76" s="2"/>
      <c r="AX76" s="2"/>
      <c r="AY76" s="33"/>
      <c r="AZ76" s="2"/>
      <c r="BA76" s="2"/>
      <c r="BB76" s="2"/>
      <c r="BC76" s="2"/>
    </row>
    <row r="77" spans="1:55" ht="15" customHeight="1">
      <c r="A77" s="279">
        <v>30</v>
      </c>
      <c r="B77" s="280">
        <f>AP7</f>
        <v>-2.3E-2</v>
      </c>
      <c r="C77" s="285">
        <v>60</v>
      </c>
      <c r="D77" s="281">
        <f>AP15</f>
        <v>-2.7000000000000003E-2</v>
      </c>
      <c r="E77" s="95">
        <f t="shared" si="5"/>
        <v>4.0000000000000036E-3</v>
      </c>
      <c r="F77" s="282">
        <f t="shared" si="6"/>
        <v>0.17107283051489758</v>
      </c>
      <c r="G77" s="84"/>
      <c r="H77" s="103"/>
      <c r="I77" s="95">
        <f>I75</f>
        <v>5.4671111111111116E-4</v>
      </c>
      <c r="J77" s="26"/>
      <c r="K77" s="26"/>
      <c r="L77" s="5"/>
      <c r="M77" s="5"/>
      <c r="N77" s="273"/>
      <c r="O77" s="273"/>
      <c r="P77" s="26"/>
      <c r="Q77" s="5"/>
      <c r="R77" s="5"/>
      <c r="S77" s="273"/>
      <c r="T77" s="273"/>
      <c r="U77" s="26"/>
      <c r="V77" s="5"/>
      <c r="W77" s="2"/>
      <c r="X77" s="95"/>
      <c r="Y77" s="95"/>
      <c r="Z77" s="33"/>
      <c r="AA77" s="2"/>
      <c r="AB77" s="2"/>
      <c r="AC77" s="95"/>
      <c r="AD77" s="95"/>
      <c r="AE77" s="33"/>
      <c r="AF77" s="2"/>
      <c r="AG77" s="2"/>
      <c r="AH77" s="95"/>
      <c r="AI77" s="95"/>
      <c r="AJ77" s="33"/>
      <c r="AK77" s="2"/>
      <c r="AL77" s="2"/>
      <c r="AM77" s="95"/>
      <c r="AN77" s="95"/>
      <c r="AO77" s="33"/>
      <c r="AP77" s="2"/>
      <c r="AQ77" s="2"/>
      <c r="AR77" s="95"/>
      <c r="AS77" s="95"/>
      <c r="AT77" s="33"/>
      <c r="AU77" s="2"/>
      <c r="AV77" s="2"/>
      <c r="AW77" s="95"/>
      <c r="AX77" s="95"/>
      <c r="AY77" s="33"/>
      <c r="AZ77" s="2"/>
      <c r="BA77" s="2"/>
      <c r="BB77" s="2"/>
      <c r="BC77" s="2"/>
    </row>
    <row r="78" spans="1:55" ht="15" customHeight="1">
      <c r="A78" s="279">
        <v>30</v>
      </c>
      <c r="B78" s="280">
        <f>AP7</f>
        <v>-2.3E-2</v>
      </c>
      <c r="C78" s="286">
        <v>70</v>
      </c>
      <c r="D78" s="280">
        <f>AP11</f>
        <v>-9.1999999999999998E-2</v>
      </c>
      <c r="E78" s="95">
        <f t="shared" si="5"/>
        <v>6.9000000000000006E-2</v>
      </c>
      <c r="F78" s="282">
        <f t="shared" si="6"/>
        <v>2.951006326381981</v>
      </c>
      <c r="G78" s="84"/>
      <c r="H78" s="103"/>
      <c r="I78" s="283">
        <f>I75</f>
        <v>5.4671111111111116E-4</v>
      </c>
      <c r="J78" s="26"/>
      <c r="K78" s="26"/>
      <c r="L78" s="5"/>
      <c r="M78" s="5"/>
      <c r="N78" s="5"/>
      <c r="O78" s="5"/>
      <c r="P78" s="26"/>
      <c r="Q78" s="5"/>
      <c r="R78" s="5"/>
      <c r="S78" s="5"/>
      <c r="T78" s="5"/>
      <c r="U78" s="26"/>
      <c r="V78" s="5"/>
      <c r="W78" s="34"/>
      <c r="X78" s="34"/>
      <c r="Y78" s="34"/>
      <c r="Z78" s="28"/>
      <c r="AA78" s="34"/>
      <c r="AB78" s="34"/>
      <c r="AC78" s="34"/>
      <c r="AD78" s="34"/>
      <c r="AE78" s="28"/>
      <c r="AF78" s="34"/>
      <c r="AG78" s="34"/>
      <c r="AH78" s="34"/>
      <c r="AI78" s="34"/>
      <c r="AJ78" s="28"/>
      <c r="AK78" s="34"/>
      <c r="AL78" s="34"/>
      <c r="AM78" s="34"/>
      <c r="AN78" s="34"/>
      <c r="AO78" s="28"/>
      <c r="AP78" s="34"/>
      <c r="AQ78" s="34"/>
      <c r="AR78" s="34"/>
      <c r="AS78" s="34"/>
      <c r="AT78" s="28"/>
      <c r="AU78" s="34"/>
      <c r="AV78" s="34"/>
      <c r="AW78" s="34"/>
      <c r="AX78" s="34"/>
      <c r="AY78" s="28"/>
      <c r="AZ78" s="34"/>
      <c r="BA78" s="34"/>
      <c r="BB78" s="34"/>
      <c r="BC78" s="34"/>
    </row>
    <row r="79" spans="1:55" ht="15" customHeight="1">
      <c r="A79" s="284">
        <v>40</v>
      </c>
      <c r="B79" s="280">
        <f>AP13</f>
        <v>-0.05</v>
      </c>
      <c r="C79" s="284">
        <v>50</v>
      </c>
      <c r="D79" s="281">
        <f>AP9</f>
        <v>-2.4E-2</v>
      </c>
      <c r="E79" s="95">
        <f t="shared" si="5"/>
        <v>2.6000000000000002E-2</v>
      </c>
      <c r="F79" s="282">
        <f t="shared" si="6"/>
        <v>1.1119733983468334</v>
      </c>
      <c r="G79" s="84"/>
      <c r="H79" s="103"/>
      <c r="I79" s="283">
        <f>I75</f>
        <v>5.4671111111111116E-4</v>
      </c>
      <c r="J79" s="26"/>
      <c r="K79" s="26"/>
      <c r="L79" s="5"/>
      <c r="M79" s="5"/>
      <c r="N79" s="5"/>
      <c r="O79" s="5"/>
      <c r="P79" s="26"/>
      <c r="Q79" s="5"/>
      <c r="R79" s="5"/>
      <c r="S79" s="5"/>
      <c r="T79" s="5"/>
      <c r="U79" s="26"/>
      <c r="V79" s="5"/>
      <c r="W79" s="2"/>
      <c r="X79" s="2"/>
      <c r="Y79" s="2"/>
      <c r="Z79" s="33"/>
      <c r="AA79" s="2"/>
      <c r="AB79" s="2"/>
      <c r="AC79" s="2"/>
      <c r="AD79" s="2"/>
      <c r="AE79" s="33"/>
      <c r="AF79" s="2"/>
      <c r="AG79" s="2"/>
      <c r="AH79" s="2"/>
      <c r="AI79" s="2"/>
      <c r="AJ79" s="33"/>
      <c r="AK79" s="2"/>
      <c r="AL79" s="2"/>
      <c r="AM79" s="2"/>
      <c r="AN79" s="2"/>
      <c r="AO79" s="33"/>
      <c r="AP79" s="2"/>
      <c r="AQ79" s="2"/>
      <c r="AR79" s="2"/>
      <c r="AS79" s="2"/>
      <c r="AT79" s="33"/>
      <c r="AU79" s="2"/>
      <c r="AV79" s="2"/>
      <c r="AW79" s="2"/>
      <c r="AX79" s="2"/>
      <c r="AY79" s="33"/>
      <c r="AZ79" s="2"/>
      <c r="BA79" s="2"/>
      <c r="BB79" s="2"/>
      <c r="BC79" s="2"/>
    </row>
    <row r="80" spans="1:55" ht="15" customHeight="1">
      <c r="A80" s="284">
        <v>40</v>
      </c>
      <c r="B80" s="280">
        <f>AP13</f>
        <v>-0.05</v>
      </c>
      <c r="C80" s="285">
        <v>60</v>
      </c>
      <c r="D80" s="281">
        <f>AP15</f>
        <v>-2.7000000000000003E-2</v>
      </c>
      <c r="E80" s="95">
        <f t="shared" si="5"/>
        <v>2.3E-2</v>
      </c>
      <c r="F80" s="282">
        <f t="shared" si="6"/>
        <v>0.98366877546066023</v>
      </c>
      <c r="G80" s="84"/>
      <c r="H80" s="103"/>
      <c r="I80" s="283">
        <f>I75</f>
        <v>5.4671111111111116E-4</v>
      </c>
      <c r="J80" s="209"/>
      <c r="K80" s="212"/>
      <c r="L80" s="211"/>
      <c r="M80" s="211"/>
      <c r="N80" s="211"/>
      <c r="O80" s="211"/>
      <c r="P80" s="211"/>
      <c r="Q80" s="212"/>
      <c r="R80" s="212"/>
      <c r="S80" s="212"/>
      <c r="T80" s="212"/>
      <c r="U80" s="211"/>
      <c r="V80" s="211"/>
      <c r="W80" s="211"/>
      <c r="X80" s="211"/>
      <c r="Y80" s="211"/>
      <c r="Z80" s="211"/>
      <c r="AA80" s="212"/>
      <c r="AB80" s="212"/>
      <c r="AC80" s="212"/>
      <c r="AD80" s="212"/>
      <c r="AE80" s="211"/>
      <c r="AF80" s="211"/>
      <c r="AG80" s="211"/>
      <c r="AH80" s="211"/>
      <c r="AI80" s="211"/>
      <c r="AJ80" s="211"/>
      <c r="AK80" s="212"/>
      <c r="AL80" s="212"/>
      <c r="AM80" s="212"/>
      <c r="AN80" s="212"/>
      <c r="AO80" s="211"/>
      <c r="AP80" s="211"/>
      <c r="AQ80" s="211"/>
      <c r="AR80" s="211"/>
      <c r="AS80" s="211"/>
      <c r="AT80" s="211"/>
      <c r="AU80" s="212"/>
      <c r="AV80" s="212"/>
      <c r="AW80" s="212"/>
      <c r="AX80" s="212"/>
      <c r="AY80" s="211"/>
      <c r="AZ80" s="212"/>
      <c r="BA80" s="212"/>
      <c r="BB80" s="212"/>
      <c r="BC80" s="212"/>
    </row>
    <row r="81" spans="1:55" ht="15" customHeight="1">
      <c r="A81" s="284">
        <v>40</v>
      </c>
      <c r="B81" s="280">
        <f>AP13</f>
        <v>-0.05</v>
      </c>
      <c r="C81" s="287">
        <v>70</v>
      </c>
      <c r="D81" s="280">
        <f>AP11</f>
        <v>-9.1999999999999998E-2</v>
      </c>
      <c r="E81" s="95">
        <f t="shared" si="5"/>
        <v>4.1999999999999996E-2</v>
      </c>
      <c r="F81" s="282">
        <f t="shared" si="6"/>
        <v>1.7962647204064228</v>
      </c>
      <c r="G81" s="84"/>
      <c r="H81" s="103"/>
      <c r="I81" s="283">
        <f>I75</f>
        <v>5.4671111111111116E-4</v>
      </c>
      <c r="J81" s="26"/>
      <c r="K81" s="26"/>
      <c r="L81" s="5"/>
      <c r="M81" s="5"/>
      <c r="N81" s="273"/>
      <c r="O81" s="273"/>
      <c r="P81" s="26"/>
      <c r="Q81" s="5"/>
      <c r="R81" s="5"/>
      <c r="S81" s="273"/>
      <c r="T81" s="273"/>
      <c r="U81" s="26"/>
      <c r="V81" s="5"/>
      <c r="W81" s="2"/>
      <c r="X81" s="95"/>
      <c r="Y81" s="95"/>
      <c r="Z81" s="33"/>
      <c r="AA81" s="2"/>
      <c r="AB81" s="2"/>
      <c r="AC81" s="95"/>
      <c r="AD81" s="95"/>
      <c r="AE81" s="33"/>
      <c r="AF81" s="2"/>
      <c r="AG81" s="2"/>
      <c r="AH81" s="95"/>
      <c r="AI81" s="95"/>
      <c r="AJ81" s="33"/>
      <c r="AK81" s="2"/>
      <c r="AL81" s="2"/>
      <c r="AM81" s="95"/>
      <c r="AN81" s="95"/>
      <c r="AO81" s="33"/>
      <c r="AP81" s="2"/>
      <c r="AQ81" s="2"/>
      <c r="AR81" s="95"/>
      <c r="AS81" s="95"/>
      <c r="AT81" s="33"/>
      <c r="AU81" s="2"/>
      <c r="AV81" s="2"/>
      <c r="AW81" s="95"/>
      <c r="AX81" s="95"/>
      <c r="AY81" s="33"/>
      <c r="AZ81" s="2"/>
      <c r="BA81" s="2"/>
      <c r="BB81" s="2"/>
      <c r="BC81" s="2"/>
    </row>
    <row r="82" spans="1:55" ht="15" customHeight="1">
      <c r="A82" s="286">
        <v>50</v>
      </c>
      <c r="B82" s="280">
        <f>AP9</f>
        <v>-2.4E-2</v>
      </c>
      <c r="C82" s="288">
        <v>60</v>
      </c>
      <c r="D82" s="281">
        <f>AP15</f>
        <v>-2.7000000000000003E-2</v>
      </c>
      <c r="E82" s="95">
        <f t="shared" si="5"/>
        <v>3.0000000000000027E-3</v>
      </c>
      <c r="F82" s="282">
        <f t="shared" si="6"/>
        <v>0.1283046228861732</v>
      </c>
      <c r="G82" s="84"/>
      <c r="H82" s="103"/>
      <c r="I82" s="283">
        <f>I75</f>
        <v>5.4671111111111116E-4</v>
      </c>
      <c r="J82" s="26"/>
      <c r="K82" s="5"/>
      <c r="L82" s="5"/>
      <c r="M82" s="5"/>
      <c r="N82" s="5"/>
      <c r="O82" s="5"/>
      <c r="P82" s="26"/>
      <c r="Q82" s="5"/>
      <c r="R82" s="5"/>
      <c r="S82" s="5"/>
      <c r="T82" s="5"/>
      <c r="U82" s="26"/>
      <c r="V82" s="5"/>
      <c r="W82" s="2"/>
      <c r="X82" s="2"/>
      <c r="Y82" s="2"/>
      <c r="Z82" s="28"/>
      <c r="AA82" s="2"/>
      <c r="AB82" s="2"/>
      <c r="AC82" s="2"/>
      <c r="AD82" s="2"/>
      <c r="AE82" s="28"/>
      <c r="AF82" s="2"/>
      <c r="AG82" s="2"/>
      <c r="AH82" s="2"/>
      <c r="AI82" s="2"/>
      <c r="AJ82" s="28"/>
      <c r="AK82" s="2"/>
      <c r="AL82" s="2"/>
      <c r="AM82" s="2"/>
      <c r="AN82" s="2"/>
      <c r="AO82" s="28"/>
      <c r="AP82" s="2"/>
      <c r="AQ82" s="2"/>
      <c r="AR82" s="2"/>
      <c r="AS82" s="2"/>
      <c r="AT82" s="28"/>
      <c r="AU82" s="2"/>
      <c r="AV82" s="2"/>
      <c r="AW82" s="2"/>
      <c r="AX82" s="2"/>
      <c r="AY82" s="28"/>
      <c r="AZ82" s="2"/>
      <c r="BA82" s="2"/>
      <c r="BB82" s="2"/>
      <c r="BC82" s="2"/>
    </row>
    <row r="83" spans="1:55" ht="15" customHeight="1">
      <c r="A83" s="286">
        <v>50</v>
      </c>
      <c r="B83" s="280">
        <f>AP9</f>
        <v>-2.4E-2</v>
      </c>
      <c r="C83" s="286">
        <v>70</v>
      </c>
      <c r="D83" s="280">
        <f>AP11</f>
        <v>-9.1999999999999998E-2</v>
      </c>
      <c r="E83" s="95">
        <f t="shared" si="5"/>
        <v>6.8000000000000005E-2</v>
      </c>
      <c r="F83" s="282">
        <f t="shared" si="6"/>
        <v>2.9082381187532569</v>
      </c>
      <c r="G83" s="84"/>
      <c r="H83" s="103"/>
      <c r="I83" s="283">
        <f>I75</f>
        <v>5.4671111111111116E-4</v>
      </c>
      <c r="J83" s="26"/>
      <c r="K83" s="5"/>
      <c r="L83" s="5"/>
      <c r="M83" s="5"/>
      <c r="N83" s="5"/>
      <c r="O83" s="5"/>
      <c r="P83" s="26"/>
      <c r="Q83" s="5"/>
      <c r="R83" s="5"/>
      <c r="S83" s="5"/>
      <c r="T83" s="5"/>
      <c r="U83" s="26"/>
      <c r="V83" s="5"/>
      <c r="W83" s="2"/>
      <c r="X83" s="2"/>
      <c r="Y83" s="2"/>
      <c r="Z83" s="33"/>
      <c r="AA83" s="2"/>
      <c r="AB83" s="2"/>
      <c r="AC83" s="2"/>
      <c r="AD83" s="2"/>
      <c r="AE83" s="33"/>
      <c r="AF83" s="2"/>
      <c r="AG83" s="2"/>
      <c r="AH83" s="2"/>
      <c r="AI83" s="2"/>
      <c r="AJ83" s="33"/>
      <c r="AK83" s="2"/>
      <c r="AL83" s="2"/>
      <c r="AM83" s="2"/>
      <c r="AN83" s="2"/>
      <c r="AO83" s="33"/>
      <c r="AP83" s="2"/>
      <c r="AQ83" s="2"/>
      <c r="AR83" s="2"/>
      <c r="AS83" s="2"/>
      <c r="AT83" s="33"/>
      <c r="AU83" s="2"/>
      <c r="AV83" s="2"/>
      <c r="AW83" s="2"/>
      <c r="AX83" s="2"/>
      <c r="AY83" s="33"/>
      <c r="AZ83" s="2"/>
      <c r="BA83" s="2"/>
      <c r="BB83" s="2"/>
      <c r="BC83" s="2"/>
    </row>
    <row r="84" spans="1:55" ht="15" customHeight="1">
      <c r="A84" s="289">
        <v>60</v>
      </c>
      <c r="B84" s="280">
        <f>AP15</f>
        <v>-2.7000000000000003E-2</v>
      </c>
      <c r="C84" s="286">
        <v>70</v>
      </c>
      <c r="D84" s="280">
        <f>AP11</f>
        <v>-9.1999999999999998E-2</v>
      </c>
      <c r="E84" s="95">
        <f t="shared" si="5"/>
        <v>6.5000000000000002E-2</v>
      </c>
      <c r="F84" s="282">
        <f t="shared" si="6"/>
        <v>2.7799334958670836</v>
      </c>
      <c r="G84" s="84"/>
      <c r="H84" s="103"/>
      <c r="I84" s="283">
        <f>I75</f>
        <v>5.4671111111111116E-4</v>
      </c>
      <c r="J84" s="211"/>
      <c r="K84" s="212"/>
      <c r="L84" s="212"/>
      <c r="M84" s="212"/>
      <c r="N84" s="212"/>
      <c r="O84" s="212"/>
      <c r="P84" s="211"/>
      <c r="Q84" s="212"/>
      <c r="R84" s="212"/>
      <c r="S84" s="212"/>
      <c r="T84" s="212"/>
      <c r="U84" s="211"/>
      <c r="V84" s="212"/>
      <c r="W84" s="212"/>
      <c r="X84" s="212"/>
      <c r="Y84" s="212"/>
      <c r="Z84" s="211"/>
      <c r="AA84" s="212"/>
      <c r="AB84" s="212"/>
      <c r="AC84" s="212"/>
      <c r="AD84" s="212"/>
      <c r="AE84" s="211"/>
      <c r="AF84" s="212"/>
      <c r="AG84" s="212"/>
      <c r="AH84" s="212"/>
      <c r="AI84" s="212"/>
      <c r="AJ84" s="211"/>
      <c r="AK84" s="212"/>
      <c r="AL84" s="212"/>
      <c r="AM84" s="212"/>
      <c r="AN84" s="212"/>
      <c r="AO84" s="211"/>
      <c r="AP84" s="212"/>
      <c r="AQ84" s="212"/>
      <c r="AR84" s="212"/>
      <c r="AS84" s="212"/>
      <c r="AT84" s="211"/>
      <c r="AU84" s="212"/>
      <c r="AV84" s="212"/>
      <c r="AW84" s="212"/>
      <c r="AX84" s="212"/>
      <c r="AY84" s="211"/>
      <c r="AZ84" s="212"/>
      <c r="BA84" s="212"/>
      <c r="BB84" s="212"/>
      <c r="BC84" s="212"/>
    </row>
    <row r="85" spans="1:55">
      <c r="A85" s="269"/>
      <c r="B85" s="5"/>
      <c r="C85" s="5"/>
      <c r="D85" s="5"/>
      <c r="E85" s="198"/>
      <c r="F85" s="28"/>
      <c r="H85" s="28"/>
      <c r="I85" s="5"/>
      <c r="J85" s="5"/>
      <c r="K85" s="5"/>
      <c r="L85" s="5"/>
      <c r="M85" s="5"/>
      <c r="N85" s="5"/>
      <c r="O85" s="5"/>
      <c r="P85" s="26"/>
      <c r="Q85" s="5"/>
      <c r="R85" s="5"/>
      <c r="S85" s="5"/>
      <c r="T85" s="5"/>
      <c r="U85" s="26"/>
      <c r="V85" s="5"/>
      <c r="W85" s="2"/>
      <c r="X85" s="2"/>
      <c r="Y85" s="2"/>
      <c r="Z85" s="33"/>
      <c r="AA85" s="2"/>
      <c r="AB85" s="2"/>
      <c r="AC85" s="2"/>
      <c r="AD85" s="2"/>
      <c r="AE85" s="33"/>
      <c r="AF85" s="2"/>
      <c r="AG85" s="2"/>
      <c r="AH85" s="2"/>
      <c r="AI85" s="2"/>
      <c r="AJ85" s="33"/>
      <c r="AK85" s="2"/>
      <c r="AL85" s="2"/>
      <c r="AM85" s="2"/>
      <c r="AN85" s="2"/>
      <c r="AO85" s="33"/>
      <c r="AP85" s="2"/>
      <c r="AQ85" s="2"/>
      <c r="AR85" s="2"/>
      <c r="AS85" s="2"/>
      <c r="AT85" s="33"/>
      <c r="AU85" s="2"/>
      <c r="AV85" s="2"/>
      <c r="AW85" s="2"/>
      <c r="AX85" s="2"/>
      <c r="AY85" s="33"/>
      <c r="AZ85" s="2"/>
      <c r="BA85" s="2"/>
      <c r="BB85" s="2"/>
      <c r="BC85" s="2"/>
    </row>
    <row r="86" spans="1:55">
      <c r="A86" s="5"/>
      <c r="B86" s="34"/>
      <c r="C86" s="34"/>
      <c r="D86" s="26"/>
      <c r="F86" s="28"/>
      <c r="H86" s="28"/>
      <c r="I86" s="5"/>
      <c r="J86" s="26"/>
      <c r="K86" s="5"/>
      <c r="L86" s="5"/>
      <c r="M86" s="5"/>
      <c r="N86" s="5"/>
      <c r="O86" s="5"/>
      <c r="P86" s="26"/>
      <c r="Q86" s="5"/>
      <c r="R86" s="5"/>
      <c r="S86" s="5"/>
      <c r="T86" s="5"/>
      <c r="U86" s="26"/>
      <c r="V86" s="5"/>
      <c r="W86" s="2"/>
      <c r="X86" s="2"/>
      <c r="Y86" s="2"/>
      <c r="Z86" s="33"/>
      <c r="AA86" s="2"/>
      <c r="AB86" s="2"/>
      <c r="AC86" s="2"/>
      <c r="AD86" s="2"/>
      <c r="AE86" s="33"/>
      <c r="AF86" s="2"/>
      <c r="AG86" s="2"/>
      <c r="AH86" s="2"/>
      <c r="AI86" s="2"/>
      <c r="AJ86" s="33"/>
      <c r="AK86" s="2"/>
      <c r="AL86" s="2"/>
      <c r="AM86" s="2"/>
      <c r="AN86" s="2"/>
      <c r="AO86" s="33"/>
      <c r="AP86" s="2"/>
      <c r="AQ86" s="2"/>
      <c r="AR86" s="2"/>
      <c r="AS86" s="2"/>
      <c r="AT86" s="33"/>
      <c r="AU86" s="2"/>
      <c r="AV86" s="2"/>
      <c r="AW86" s="2"/>
      <c r="AX86" s="2"/>
      <c r="AY86" s="33"/>
      <c r="AZ86" s="2"/>
      <c r="BA86" s="2"/>
      <c r="BB86" s="2"/>
      <c r="BC86" s="2"/>
    </row>
    <row r="87" spans="1:55">
      <c r="A87" s="5"/>
      <c r="B87" s="34"/>
      <c r="C87" s="34"/>
      <c r="D87" s="26"/>
      <c r="F87" s="28"/>
      <c r="H87" s="28"/>
      <c r="I87" s="5"/>
      <c r="J87" s="26"/>
      <c r="K87" s="5"/>
      <c r="L87" s="5"/>
      <c r="M87" s="5"/>
      <c r="N87" s="5"/>
      <c r="O87" s="5"/>
      <c r="P87" s="26"/>
      <c r="Q87" s="5"/>
      <c r="R87" s="5"/>
      <c r="S87" s="5"/>
      <c r="T87" s="5"/>
      <c r="U87" s="26"/>
      <c r="V87" s="5"/>
      <c r="W87" s="2"/>
      <c r="X87" s="2"/>
      <c r="Y87" s="2"/>
      <c r="Z87" s="33"/>
      <c r="AA87" s="2"/>
      <c r="AB87" s="2"/>
      <c r="AC87" s="2"/>
      <c r="AD87" s="2"/>
      <c r="AE87" s="33"/>
      <c r="AF87" s="2"/>
      <c r="AG87" s="2"/>
      <c r="AH87" s="2"/>
      <c r="AI87" s="2"/>
      <c r="AJ87" s="33"/>
      <c r="AK87" s="2"/>
      <c r="AL87" s="2"/>
      <c r="AM87" s="2"/>
      <c r="AN87" s="2"/>
      <c r="AO87" s="33"/>
      <c r="AP87" s="2"/>
      <c r="AQ87" s="2"/>
      <c r="AR87" s="2"/>
      <c r="AS87" s="2"/>
      <c r="AT87" s="33"/>
      <c r="AU87" s="2"/>
      <c r="AV87" s="2"/>
      <c r="AW87" s="2"/>
      <c r="AX87" s="2"/>
      <c r="AY87" s="33"/>
      <c r="AZ87" s="2"/>
      <c r="BA87" s="2"/>
      <c r="BB87" s="2"/>
      <c r="BC87" s="2"/>
    </row>
    <row r="88" spans="1:55">
      <c r="A88" s="5"/>
      <c r="B88" s="5"/>
      <c r="C88" s="5"/>
      <c r="D88" s="26"/>
      <c r="F88" s="28"/>
      <c r="H88" s="28"/>
      <c r="I88" s="5"/>
      <c r="J88" s="26"/>
      <c r="K88" s="5"/>
      <c r="L88" s="5"/>
      <c r="M88" s="5"/>
      <c r="N88" s="5"/>
      <c r="O88" s="5"/>
      <c r="P88" s="26"/>
      <c r="Q88" s="5"/>
      <c r="R88" s="5"/>
      <c r="S88" s="5"/>
      <c r="T88" s="5"/>
      <c r="U88" s="26"/>
      <c r="V88" s="5"/>
      <c r="W88" s="2"/>
      <c r="X88" s="2"/>
      <c r="Y88" s="2"/>
      <c r="Z88" s="33"/>
      <c r="AA88" s="2"/>
      <c r="AB88" s="2"/>
      <c r="AC88" s="2"/>
      <c r="AD88" s="2"/>
      <c r="AE88" s="33"/>
      <c r="AF88" s="2"/>
      <c r="AG88" s="2"/>
      <c r="AH88" s="2"/>
      <c r="AI88" s="2"/>
      <c r="AJ88" s="33"/>
      <c r="AK88" s="2"/>
      <c r="AL88" s="2"/>
      <c r="AM88" s="2"/>
      <c r="AN88" s="2"/>
      <c r="AO88" s="33"/>
      <c r="AP88" s="2"/>
      <c r="AQ88" s="2"/>
      <c r="AR88" s="2"/>
      <c r="AS88" s="2"/>
      <c r="AT88" s="33"/>
      <c r="AU88" s="2"/>
      <c r="AV88" s="2"/>
      <c r="AW88" s="2"/>
      <c r="AX88" s="2"/>
      <c r="AY88" s="33"/>
      <c r="AZ88" s="2"/>
      <c r="BA88" s="2"/>
      <c r="BB88" s="2"/>
      <c r="BC88" s="2"/>
    </row>
    <row r="89" spans="1:55">
      <c r="F89" s="28"/>
      <c r="H89" s="28"/>
      <c r="K89" s="5"/>
      <c r="L89" s="5"/>
      <c r="M89" s="5"/>
      <c r="N89" s="5"/>
      <c r="O89" s="5"/>
      <c r="P89" s="26"/>
      <c r="Q89" s="5"/>
      <c r="R89" s="5"/>
      <c r="S89" s="5"/>
      <c r="T89" s="5"/>
      <c r="U89" s="26"/>
      <c r="V89" s="5"/>
      <c r="W89" s="2"/>
      <c r="X89" s="2"/>
      <c r="Y89" s="2"/>
      <c r="Z89" s="33"/>
      <c r="AA89" s="2"/>
      <c r="AB89" s="2"/>
      <c r="AC89" s="2"/>
      <c r="AD89" s="2"/>
      <c r="AE89" s="33"/>
      <c r="AF89" s="2"/>
      <c r="AG89" s="2"/>
      <c r="AH89" s="2"/>
      <c r="AI89" s="2"/>
      <c r="AJ89" s="33"/>
      <c r="AK89" s="2"/>
      <c r="AL89" s="2"/>
      <c r="AM89" s="2"/>
      <c r="AN89" s="2"/>
      <c r="AO89" s="33"/>
      <c r="AP89" s="2"/>
      <c r="AQ89" s="2"/>
      <c r="AR89" s="2"/>
      <c r="AS89" s="2"/>
      <c r="AT89" s="33"/>
      <c r="AU89" s="2"/>
      <c r="AV89" s="2"/>
      <c r="AW89" s="2"/>
      <c r="AX89" s="2"/>
      <c r="AY89" s="33"/>
      <c r="AZ89" s="2"/>
      <c r="BA89" s="2"/>
      <c r="BB89" s="2"/>
      <c r="BC89" s="2"/>
    </row>
    <row r="90" spans="1:55">
      <c r="A90" s="5"/>
      <c r="B90" s="74"/>
      <c r="C90" s="74"/>
      <c r="D90" s="26"/>
      <c r="F90" s="28"/>
      <c r="H90" s="28"/>
      <c r="I90" s="5"/>
      <c r="J90" s="26"/>
      <c r="K90" s="5"/>
      <c r="L90" s="5"/>
      <c r="M90" s="5"/>
      <c r="N90" s="5"/>
      <c r="O90" s="5"/>
      <c r="P90" s="26"/>
      <c r="Q90" s="5"/>
      <c r="R90" s="5"/>
      <c r="S90" s="5"/>
      <c r="T90" s="5"/>
      <c r="U90" s="26"/>
      <c r="V90" s="5"/>
      <c r="W90" s="2"/>
      <c r="X90" s="2"/>
      <c r="Y90" s="2"/>
      <c r="Z90" s="33"/>
      <c r="AA90" s="2"/>
      <c r="AB90" s="2"/>
      <c r="AC90" s="2"/>
      <c r="AD90" s="2"/>
      <c r="AE90" s="33"/>
      <c r="AF90" s="2"/>
      <c r="AG90" s="2"/>
      <c r="AH90" s="2"/>
      <c r="AI90" s="2"/>
      <c r="AJ90" s="33"/>
      <c r="AK90" s="2"/>
      <c r="AL90" s="2"/>
      <c r="AM90" s="2"/>
      <c r="AN90" s="2"/>
      <c r="AO90" s="33"/>
      <c r="AP90" s="2"/>
      <c r="AQ90" s="2"/>
      <c r="AR90" s="2"/>
      <c r="AS90" s="2"/>
      <c r="AT90" s="33"/>
      <c r="AU90" s="2"/>
      <c r="AV90" s="2"/>
      <c r="AW90" s="2"/>
      <c r="AX90" s="2"/>
      <c r="AY90" s="33"/>
      <c r="AZ90" s="2"/>
      <c r="BA90" s="2"/>
      <c r="BB90" s="2"/>
      <c r="BC90" s="2"/>
    </row>
    <row r="91" spans="1:55">
      <c r="A91" s="5"/>
      <c r="B91" s="72"/>
      <c r="C91" s="74"/>
      <c r="D91" s="26"/>
      <c r="F91" s="28"/>
      <c r="H91" s="28"/>
      <c r="I91" s="5"/>
      <c r="J91" s="26"/>
      <c r="K91" s="5"/>
      <c r="L91" s="5"/>
      <c r="M91" s="5"/>
      <c r="N91" s="5"/>
      <c r="O91" s="5"/>
      <c r="P91" s="26"/>
      <c r="Q91" s="5"/>
      <c r="R91" s="5"/>
      <c r="S91" s="5"/>
      <c r="T91" s="5"/>
      <c r="U91" s="26"/>
      <c r="V91" s="5"/>
      <c r="W91" s="2"/>
      <c r="X91" s="2"/>
      <c r="Y91" s="2"/>
      <c r="Z91" s="33"/>
      <c r="AA91" s="2"/>
      <c r="AB91" s="2"/>
      <c r="AC91" s="2"/>
      <c r="AD91" s="2"/>
      <c r="AE91" s="33"/>
      <c r="AF91" s="2"/>
      <c r="AG91" s="2"/>
      <c r="AH91" s="2"/>
      <c r="AI91" s="2"/>
      <c r="AJ91" s="33"/>
      <c r="AK91" s="2"/>
      <c r="AL91" s="2"/>
      <c r="AM91" s="2"/>
      <c r="AN91" s="2"/>
      <c r="AO91" s="33"/>
      <c r="AP91" s="2"/>
      <c r="AQ91" s="2"/>
      <c r="AR91" s="2"/>
      <c r="AS91" s="2"/>
      <c r="AT91" s="33"/>
      <c r="AU91" s="2"/>
      <c r="AV91" s="2"/>
      <c r="AW91" s="2"/>
      <c r="AX91" s="2"/>
      <c r="AY91" s="33"/>
      <c r="AZ91" s="2"/>
      <c r="BA91" s="2"/>
      <c r="BB91" s="2"/>
      <c r="BC91" s="2"/>
    </row>
    <row r="92" spans="1:55">
      <c r="A92" s="5"/>
      <c r="B92" s="5"/>
      <c r="C92" s="5"/>
      <c r="D92" s="5"/>
      <c r="F92" s="28"/>
      <c r="H92" s="28"/>
      <c r="I92" s="5"/>
      <c r="J92" s="26"/>
      <c r="K92" s="5"/>
      <c r="L92" s="26"/>
      <c r="M92" s="26"/>
      <c r="N92" s="26"/>
      <c r="O92" s="26"/>
      <c r="P92" s="26"/>
      <c r="Q92" s="5"/>
      <c r="R92" s="5"/>
      <c r="S92" s="5"/>
      <c r="T92" s="5"/>
      <c r="U92" s="26"/>
      <c r="V92" s="26"/>
      <c r="W92" s="33"/>
      <c r="X92" s="33"/>
      <c r="Y92" s="33"/>
      <c r="Z92" s="33"/>
      <c r="AA92" s="2"/>
      <c r="AB92" s="2"/>
      <c r="AC92" s="2"/>
      <c r="AD92" s="2"/>
      <c r="AE92" s="33"/>
      <c r="AF92" s="33"/>
      <c r="AG92" s="33"/>
      <c r="AH92" s="33"/>
      <c r="AI92" s="33"/>
      <c r="AJ92" s="33"/>
      <c r="AK92" s="2"/>
      <c r="AL92" s="2"/>
      <c r="AM92" s="2"/>
      <c r="AN92" s="2"/>
      <c r="AO92" s="33"/>
      <c r="AP92" s="33"/>
      <c r="AQ92" s="33"/>
      <c r="AR92" s="33"/>
      <c r="AS92" s="33"/>
      <c r="AT92" s="33"/>
      <c r="AU92" s="2"/>
      <c r="AV92" s="2"/>
      <c r="AW92" s="2"/>
      <c r="AX92" s="2"/>
      <c r="AY92" s="33"/>
      <c r="AZ92" s="2"/>
      <c r="BA92" s="2"/>
      <c r="BB92" s="2"/>
      <c r="BC92" s="2"/>
    </row>
    <row r="93" spans="1:55">
      <c r="A93" s="5"/>
      <c r="B93" s="5"/>
      <c r="C93" s="26"/>
      <c r="D93" s="5"/>
      <c r="E93" s="26"/>
      <c r="F93" s="26"/>
      <c r="G93" s="5"/>
      <c r="H93" s="26"/>
      <c r="I93" s="5"/>
      <c r="J93" s="26"/>
      <c r="K93" s="26"/>
      <c r="L93" s="5"/>
      <c r="M93" s="5"/>
      <c r="N93" s="273"/>
      <c r="O93" s="273"/>
      <c r="P93" s="26"/>
      <c r="Q93" s="5"/>
      <c r="R93" s="5"/>
      <c r="S93" s="273"/>
      <c r="T93" s="273"/>
      <c r="U93" s="26"/>
      <c r="V93" s="5"/>
      <c r="W93" s="2"/>
      <c r="X93" s="95"/>
      <c r="Y93" s="95"/>
      <c r="Z93" s="33"/>
      <c r="AA93" s="2"/>
      <c r="AB93" s="2"/>
      <c r="AC93" s="95"/>
      <c r="AD93" s="95"/>
      <c r="AE93" s="33"/>
      <c r="AF93" s="2"/>
      <c r="AG93" s="2"/>
      <c r="AH93" s="95"/>
      <c r="AI93" s="95"/>
      <c r="AJ93" s="33"/>
      <c r="AK93" s="2"/>
      <c r="AL93" s="2"/>
      <c r="AM93" s="95"/>
      <c r="AN93" s="95"/>
      <c r="AO93" s="33"/>
      <c r="AP93" s="2"/>
      <c r="AQ93" s="2"/>
      <c r="AR93" s="95"/>
      <c r="AS93" s="95"/>
      <c r="AT93" s="33"/>
      <c r="AU93" s="2"/>
      <c r="AV93" s="2"/>
      <c r="AW93" s="95"/>
      <c r="AX93" s="95"/>
      <c r="AY93" s="33"/>
      <c r="AZ93" s="2"/>
      <c r="BA93" s="2"/>
      <c r="BB93" s="2"/>
      <c r="BC93" s="2"/>
    </row>
    <row r="94" spans="1:55">
      <c r="A94" s="5"/>
      <c r="B94" s="5"/>
      <c r="C94" s="5"/>
      <c r="D94" s="5"/>
      <c r="E94" s="5"/>
      <c r="F94" s="26"/>
      <c r="G94" s="5"/>
      <c r="H94" s="5"/>
      <c r="I94" s="5"/>
      <c r="J94" s="5"/>
      <c r="K94" s="26"/>
      <c r="L94" s="5"/>
      <c r="M94" s="5"/>
      <c r="N94" s="5"/>
      <c r="O94" s="5"/>
      <c r="P94" s="26"/>
      <c r="Q94" s="5"/>
      <c r="R94" s="5"/>
      <c r="S94" s="5"/>
      <c r="T94" s="5"/>
      <c r="U94" s="26"/>
      <c r="V94" s="5"/>
      <c r="W94" s="2"/>
      <c r="X94" s="2"/>
      <c r="Y94" s="2"/>
      <c r="Z94" s="28"/>
      <c r="AA94" s="2"/>
      <c r="AB94" s="2"/>
      <c r="AC94" s="2"/>
      <c r="AD94" s="2"/>
      <c r="AE94" s="28"/>
      <c r="AF94" s="2"/>
      <c r="AG94" s="2"/>
      <c r="AH94" s="2"/>
      <c r="AI94" s="2"/>
      <c r="AJ94" s="28"/>
      <c r="AK94" s="2"/>
      <c r="AL94" s="2"/>
      <c r="AM94" s="2"/>
      <c r="AN94" s="2"/>
      <c r="AO94" s="28"/>
      <c r="AP94" s="2"/>
      <c r="AQ94" s="2"/>
      <c r="AR94" s="2"/>
      <c r="AS94" s="2"/>
      <c r="AT94" s="28"/>
      <c r="AU94" s="2"/>
      <c r="AV94" s="2"/>
      <c r="AW94" s="2"/>
      <c r="AX94" s="2"/>
      <c r="AY94" s="28"/>
      <c r="AZ94" s="2"/>
      <c r="BA94" s="2"/>
      <c r="BB94" s="2"/>
      <c r="BC94" s="2"/>
    </row>
    <row r="95" spans="1:55">
      <c r="A95" s="5"/>
      <c r="B95" s="5"/>
      <c r="C95" s="5"/>
      <c r="D95" s="5"/>
      <c r="E95" s="5"/>
      <c r="F95" s="26"/>
      <c r="G95" s="5"/>
      <c r="H95" s="5"/>
      <c r="I95" s="5"/>
      <c r="J95" s="5"/>
      <c r="K95" s="26"/>
      <c r="L95" s="5"/>
      <c r="M95" s="5"/>
      <c r="N95" s="5"/>
      <c r="O95" s="5"/>
      <c r="P95" s="26"/>
      <c r="Q95" s="5"/>
      <c r="R95" s="5"/>
      <c r="S95" s="5"/>
      <c r="T95" s="5"/>
      <c r="U95" s="26"/>
      <c r="V95" s="5"/>
      <c r="W95" s="2"/>
      <c r="X95" s="2"/>
      <c r="Y95" s="2"/>
      <c r="Z95" s="33"/>
      <c r="AA95" s="2"/>
      <c r="AB95" s="2"/>
      <c r="AC95" s="2"/>
      <c r="AD95" s="2"/>
      <c r="AE95" s="33"/>
      <c r="AF95" s="2"/>
      <c r="AG95" s="2"/>
      <c r="AH95" s="2"/>
      <c r="AI95" s="2"/>
      <c r="AJ95" s="33"/>
      <c r="AK95" s="2"/>
      <c r="AL95" s="2"/>
      <c r="AM95" s="2"/>
      <c r="AN95" s="2"/>
      <c r="AO95" s="33"/>
      <c r="AP95" s="2"/>
      <c r="AQ95" s="2"/>
      <c r="AR95" s="2"/>
      <c r="AS95" s="2"/>
      <c r="AT95" s="33"/>
      <c r="AU95" s="2"/>
      <c r="AV95" s="2"/>
      <c r="AW95" s="2"/>
      <c r="AX95" s="2"/>
      <c r="AY95" s="33"/>
      <c r="AZ95" s="2"/>
      <c r="BA95" s="2"/>
      <c r="BB95" s="2"/>
      <c r="BC95" s="2"/>
    </row>
    <row r="96" spans="1:5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57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57"/>
      <c r="B119" s="309"/>
      <c r="C119" s="310"/>
      <c r="D119" s="309"/>
      <c r="E119" s="310"/>
      <c r="F119" s="309"/>
      <c r="G119" s="310"/>
      <c r="H119" s="309"/>
      <c r="I119" s="310"/>
      <c r="J119" s="309"/>
      <c r="K119" s="310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5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38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2"/>
      <c r="O124" s="2"/>
      <c r="P124" s="2"/>
      <c r="Q124" s="2"/>
      <c r="R124" s="33"/>
      <c r="S124" s="33"/>
      <c r="T124" s="33"/>
      <c r="U124" s="33"/>
      <c r="V124" s="2"/>
      <c r="W124" s="2"/>
      <c r="X124" s="2"/>
      <c r="Y124" s="2"/>
      <c r="Z124" s="33"/>
      <c r="AA124" s="33"/>
      <c r="AB124" s="33"/>
      <c r="AC124" s="33"/>
      <c r="AD124" s="2"/>
      <c r="AE124" s="2"/>
      <c r="AF124" s="2"/>
      <c r="AG124" s="2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241"/>
      <c r="AT124" s="33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42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33"/>
      <c r="AQ125" s="33"/>
      <c r="AR125" s="33"/>
      <c r="AS125" s="241"/>
      <c r="AT125" s="33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38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2"/>
      <c r="O126" s="2"/>
      <c r="P126" s="2"/>
      <c r="Q126" s="2"/>
      <c r="R126" s="33"/>
      <c r="S126" s="33"/>
      <c r="T126" s="33"/>
      <c r="U126" s="33"/>
      <c r="V126" s="2"/>
      <c r="W126" s="2"/>
      <c r="X126" s="2"/>
      <c r="Y126" s="2"/>
      <c r="Z126" s="33"/>
      <c r="AA126" s="33"/>
      <c r="AB126" s="33"/>
      <c r="AC126" s="33"/>
      <c r="AD126" s="2"/>
      <c r="AE126" s="2"/>
      <c r="AF126" s="2"/>
      <c r="AG126" s="2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241"/>
      <c r="AT126" s="33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42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33"/>
      <c r="AQ127" s="33"/>
      <c r="AR127" s="33"/>
      <c r="AS127" s="241"/>
      <c r="AT127" s="33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38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2"/>
      <c r="O128" s="2"/>
      <c r="P128" s="2"/>
      <c r="Q128" s="2"/>
      <c r="R128" s="33"/>
      <c r="S128" s="33"/>
      <c r="T128" s="33"/>
      <c r="U128" s="33"/>
      <c r="V128" s="2"/>
      <c r="W128" s="2"/>
      <c r="X128" s="2"/>
      <c r="Y128" s="2"/>
      <c r="Z128" s="33"/>
      <c r="AA128" s="33"/>
      <c r="AB128" s="33"/>
      <c r="AC128" s="33"/>
      <c r="AD128" s="2"/>
      <c r="AE128" s="2"/>
      <c r="AF128" s="2"/>
      <c r="AG128" s="2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241"/>
      <c r="AT128" s="33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34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"/>
      <c r="AQ129" s="2"/>
      <c r="AR129" s="2"/>
      <c r="AS129" s="241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311"/>
      <c r="AN130" s="310"/>
      <c r="AO130" s="310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4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311"/>
      <c r="AN132" s="310"/>
      <c r="AO132" s="310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4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311"/>
      <c r="AN133" s="310"/>
      <c r="AO133" s="310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174"/>
      <c r="B134" s="17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2"/>
      <c r="AM135" s="311"/>
      <c r="AN135" s="310"/>
      <c r="AO135" s="310"/>
      <c r="AP135" s="135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4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174"/>
      <c r="B138" s="17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174"/>
      <c r="B139" s="17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174"/>
      <c r="B140" s="17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4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174"/>
      <c r="B142" s="17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3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55"/>
      <c r="C145" s="2"/>
      <c r="D145" s="2"/>
      <c r="E145" s="2"/>
      <c r="F145" s="2"/>
      <c r="G145" s="2"/>
      <c r="H145" s="2"/>
      <c r="I145" s="2"/>
      <c r="J145" s="2"/>
      <c r="K145" s="2"/>
      <c r="L145" s="33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57"/>
      <c r="B149" s="257"/>
      <c r="C149" s="257"/>
      <c r="D149" s="257"/>
      <c r="E149" s="257"/>
      <c r="F149" s="72"/>
      <c r="G149" s="7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72"/>
      <c r="B150" s="72"/>
      <c r="C150" s="72"/>
      <c r="D150" s="72"/>
      <c r="E150" s="72"/>
      <c r="F150" s="72"/>
      <c r="G150" s="7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31"/>
      <c r="B151" s="31"/>
      <c r="C151" s="31"/>
      <c r="D151" s="31"/>
      <c r="E151" s="31"/>
      <c r="F151" s="31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4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3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38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33"/>
      <c r="B164" s="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33"/>
      <c r="B168" s="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3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57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57"/>
      <c r="B183" s="309"/>
      <c r="C183" s="310"/>
      <c r="D183" s="309"/>
      <c r="E183" s="310"/>
      <c r="F183" s="309"/>
      <c r="G183" s="310"/>
      <c r="H183" s="309"/>
      <c r="I183" s="310"/>
      <c r="J183" s="309"/>
      <c r="K183" s="310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5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38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2"/>
      <c r="O188" s="2"/>
      <c r="P188" s="2"/>
      <c r="Q188" s="2"/>
      <c r="R188" s="33"/>
      <c r="S188" s="33"/>
      <c r="T188" s="33"/>
      <c r="U188" s="33"/>
      <c r="V188" s="2"/>
      <c r="W188" s="2"/>
      <c r="X188" s="2"/>
      <c r="Y188" s="2"/>
      <c r="Z188" s="33"/>
      <c r="AA188" s="33"/>
      <c r="AB188" s="33"/>
      <c r="AC188" s="33"/>
      <c r="AD188" s="2"/>
      <c r="AE188" s="2"/>
      <c r="AF188" s="2"/>
      <c r="AG188" s="2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241"/>
      <c r="AT188" s="33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42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33"/>
      <c r="AQ189" s="33"/>
      <c r="AR189" s="33"/>
      <c r="AS189" s="241"/>
      <c r="AT189" s="33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38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2"/>
      <c r="O190" s="2"/>
      <c r="P190" s="2"/>
      <c r="Q190" s="2"/>
      <c r="R190" s="33"/>
      <c r="S190" s="33"/>
      <c r="T190" s="33"/>
      <c r="U190" s="33"/>
      <c r="V190" s="2"/>
      <c r="W190" s="2"/>
      <c r="X190" s="2"/>
      <c r="Y190" s="2"/>
      <c r="Z190" s="33"/>
      <c r="AA190" s="33"/>
      <c r="AB190" s="33"/>
      <c r="AC190" s="33"/>
      <c r="AD190" s="2"/>
      <c r="AE190" s="2"/>
      <c r="AF190" s="2"/>
      <c r="AG190" s="2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241"/>
      <c r="AT190" s="33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42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33"/>
      <c r="AQ191" s="33"/>
      <c r="AR191" s="33"/>
      <c r="AS191" s="241"/>
      <c r="AT191" s="33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38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2"/>
      <c r="O192" s="2"/>
      <c r="P192" s="2"/>
      <c r="Q192" s="2"/>
      <c r="R192" s="33"/>
      <c r="S192" s="33"/>
      <c r="T192" s="33"/>
      <c r="U192" s="33"/>
      <c r="V192" s="2"/>
      <c r="W192" s="2"/>
      <c r="X192" s="2"/>
      <c r="Y192" s="2"/>
      <c r="Z192" s="33"/>
      <c r="AA192" s="33"/>
      <c r="AB192" s="33"/>
      <c r="AC192" s="33"/>
      <c r="AD192" s="2"/>
      <c r="AE192" s="2"/>
      <c r="AF192" s="2"/>
      <c r="AG192" s="2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241"/>
      <c r="AT192" s="33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34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"/>
      <c r="AQ193" s="2"/>
      <c r="AR193" s="2"/>
      <c r="AS193" s="241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311"/>
      <c r="AN194" s="310"/>
      <c r="AO194" s="310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4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311"/>
      <c r="AN196" s="310"/>
      <c r="AO196" s="310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4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311"/>
      <c r="AN197" s="310"/>
      <c r="AO197" s="310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174"/>
      <c r="B198" s="17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2"/>
      <c r="AM199" s="311"/>
      <c r="AN199" s="310"/>
      <c r="AO199" s="310"/>
      <c r="AP199" s="135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4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174"/>
      <c r="B202" s="17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174"/>
      <c r="B203" s="17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174"/>
      <c r="B204" s="17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4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174"/>
      <c r="B206" s="17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3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55"/>
      <c r="C209" s="2"/>
      <c r="D209" s="2"/>
      <c r="E209" s="2"/>
      <c r="F209" s="2"/>
      <c r="G209" s="2"/>
      <c r="H209" s="2"/>
      <c r="I209" s="2"/>
      <c r="J209" s="2"/>
      <c r="K209" s="2"/>
      <c r="L209" s="33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57"/>
      <c r="B213" s="257"/>
      <c r="C213" s="257"/>
      <c r="D213" s="257"/>
      <c r="E213" s="257"/>
      <c r="F213" s="72"/>
      <c r="G213" s="7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72"/>
      <c r="B214" s="72"/>
      <c r="C214" s="72"/>
      <c r="D214" s="72"/>
      <c r="E214" s="72"/>
      <c r="F214" s="72"/>
      <c r="G214" s="7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31"/>
      <c r="B215" s="31"/>
      <c r="C215" s="31"/>
      <c r="D215" s="31"/>
      <c r="E215" s="31"/>
      <c r="F215" s="31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4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33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38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33"/>
      <c r="B228" s="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33"/>
      <c r="B232" s="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3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  <row r="1040" spans="1:5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</row>
    <row r="1041" spans="1:5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</row>
    <row r="1042" spans="1:5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</row>
    <row r="1043" spans="1:5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</row>
  </sheetData>
  <mergeCells count="31">
    <mergeCell ref="AP74:AY74"/>
    <mergeCell ref="B119:C119"/>
    <mergeCell ref="AM196:AO196"/>
    <mergeCell ref="AM197:AO197"/>
    <mergeCell ref="AM199:AO199"/>
    <mergeCell ref="H119:I119"/>
    <mergeCell ref="J119:K119"/>
    <mergeCell ref="AM130:AO130"/>
    <mergeCell ref="AM132:AO132"/>
    <mergeCell ref="AM133:AO133"/>
    <mergeCell ref="AM135:AO135"/>
    <mergeCell ref="AM194:AO194"/>
    <mergeCell ref="AM17:AO17"/>
    <mergeCell ref="AM19:AO19"/>
    <mergeCell ref="D119:E119"/>
    <mergeCell ref="F119:G119"/>
    <mergeCell ref="B183:C183"/>
    <mergeCell ref="D183:E183"/>
    <mergeCell ref="F183:G183"/>
    <mergeCell ref="H183:I183"/>
    <mergeCell ref="J183:K183"/>
    <mergeCell ref="AM20:AO20"/>
    <mergeCell ref="AM22:AO22"/>
    <mergeCell ref="L74:U74"/>
    <mergeCell ref="V74:AE74"/>
    <mergeCell ref="AF74:AO74"/>
    <mergeCell ref="B2:C2"/>
    <mergeCell ref="D2:E2"/>
    <mergeCell ref="F2:G2"/>
    <mergeCell ref="H2:I2"/>
    <mergeCell ref="J2:K2"/>
  </mergeCells>
  <conditionalFormatting sqref="A48 A159 A223">
    <cfRule type="cellIs" dxfId="161" priority="6" operator="greaterThanOrEqual">
      <formula>0.14</formula>
    </cfRule>
    <cfRule type="cellIs" dxfId="160" priority="7" operator="greaterThanOrEqual">
      <formula>0.06</formula>
    </cfRule>
    <cfRule type="cellIs" dxfId="159" priority="8" operator="greaterThanOrEqual">
      <formula>0.01</formula>
    </cfRule>
  </conditionalFormatting>
  <conditionalFormatting sqref="A53 A164 A228">
    <cfRule type="cellIs" dxfId="158" priority="3" operator="greaterThanOrEqual">
      <formula>0.4</formula>
    </cfRule>
    <cfRule type="cellIs" dxfId="157" priority="4" operator="greaterThanOrEqual">
      <formula>0.25</formula>
    </cfRule>
    <cfRule type="cellIs" dxfId="156" priority="5" operator="greaterThanOrEqual">
      <formula>0.1</formula>
    </cfRule>
  </conditionalFormatting>
  <conditionalFormatting sqref="A57 A168 A232">
    <cfRule type="cellIs" dxfId="155" priority="9" operator="greaterThanOrEqual">
      <formula>0.14</formula>
    </cfRule>
    <cfRule type="cellIs" dxfId="154" priority="10" operator="greaterThanOrEqual">
      <formula>0.06</formula>
    </cfRule>
    <cfRule type="cellIs" dxfId="153" priority="11" operator="greaterThanOrEqual">
      <formula>0.01</formula>
    </cfRule>
  </conditionalFormatting>
  <conditionalFormatting sqref="B64:B66">
    <cfRule type="cellIs" dxfId="152" priority="1" operator="greaterThan">
      <formula>4.018</formula>
    </cfRule>
    <cfRule type="cellIs" dxfId="151" priority="2" operator="lessThan">
      <formula>4.018</formula>
    </cfRule>
  </conditionalFormatting>
  <conditionalFormatting sqref="F75:F84">
    <cfRule type="cellIs" dxfId="150" priority="13" operator="greaterThanOrEqual">
      <formula>4.018</formula>
    </cfRule>
    <cfRule type="cellIs" dxfId="149" priority="14" operator="lessThan">
      <formula>4.018</formula>
    </cfRule>
  </conditionalFormatting>
  <conditionalFormatting sqref="L33 L144 L208">
    <cfRule type="cellIs" dxfId="148" priority="12" operator="greaterThan">
      <formula>0</formula>
    </cfRule>
  </conditionalFormatting>
  <hyperlinks>
    <hyperlink ref="F43" r:id="rId1" xr:uid="{00000000-0004-0000-0300-000000000000}"/>
    <hyperlink ref="L48" r:id="rId2" location=":~:text=ANOVA%20%2D%20(Partial)%20Eta%20Squared&amp;text=%CE%B72%20%3D%200.01%20indicates%20a,0.14%20indicates%20a%20large%20effect." xr:uid="{00000000-0004-0000-0300-000001000000}"/>
    <hyperlink ref="G62" r:id="rId3" xr:uid="{00000000-0004-0000-0300-000002000000}"/>
    <hyperlink ref="B68" r:id="rId4" xr:uid="{00000000-0004-0000-0300-000003000000}"/>
    <hyperlink ref="A70" r:id="rId5" xr:uid="{00000000-0004-0000-0300-000004000000}"/>
    <hyperlink ref="A71" r:id="rId6" xr:uid="{00000000-0004-0000-0300-000005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C1043"/>
  <sheetViews>
    <sheetView workbookViewId="0"/>
  </sheetViews>
  <sheetFormatPr defaultColWidth="14.42578125" defaultRowHeight="15" customHeight="1"/>
  <cols>
    <col min="1" max="1" width="16" customWidth="1"/>
    <col min="2" max="2" width="13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7" width="5.85546875" customWidth="1"/>
    <col min="8" max="8" width="8.140625" customWidth="1"/>
    <col min="9" max="9" width="5.85546875" customWidth="1"/>
    <col min="10" max="10" width="8.7109375" customWidth="1"/>
    <col min="11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/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</row>
    <row r="3" spans="1:55">
      <c r="A3" s="236" t="s">
        <v>66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</row>
    <row r="4" spans="1:55">
      <c r="A4" s="57" t="s">
        <v>69</v>
      </c>
      <c r="B4" s="57" t="s">
        <v>70</v>
      </c>
      <c r="C4" s="57" t="s">
        <v>53</v>
      </c>
      <c r="D4" s="57" t="s">
        <v>70</v>
      </c>
      <c r="E4" s="57" t="s">
        <v>53</v>
      </c>
      <c r="F4" s="57" t="s">
        <v>70</v>
      </c>
      <c r="G4" s="57" t="s">
        <v>53</v>
      </c>
      <c r="H4" s="57" t="s">
        <v>70</v>
      </c>
      <c r="I4" s="57" t="s">
        <v>53</v>
      </c>
      <c r="J4" s="57" t="s">
        <v>70</v>
      </c>
      <c r="K4" s="57" t="s">
        <v>53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>
        <v>2</v>
      </c>
      <c r="F5" s="237"/>
      <c r="G5" s="237"/>
      <c r="H5" s="237"/>
      <c r="I5" s="237"/>
      <c r="J5" s="237">
        <v>1</v>
      </c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f>ABS(-0.02)</f>
        <v>0.02</v>
      </c>
      <c r="C7" s="239">
        <f>ABS(-0.01)</f>
        <v>0.01</v>
      </c>
      <c r="D7" s="214">
        <f>ABS(-0.09)</f>
        <v>0.09</v>
      </c>
      <c r="E7" s="214">
        <v>7.0000000000000007E-2</v>
      </c>
      <c r="F7" s="206">
        <f>ABS(-0.05)</f>
        <v>0.05</v>
      </c>
      <c r="G7" s="206">
        <v>7.0000000000000007E-2</v>
      </c>
      <c r="H7" s="207">
        <f>ABS(-0.09)</f>
        <v>0.09</v>
      </c>
      <c r="I7" s="207">
        <f>ABS(-0.02)</f>
        <v>0.02</v>
      </c>
      <c r="J7" s="240">
        <f>ABS(-0.06)</f>
        <v>0.06</v>
      </c>
      <c r="K7" s="240">
        <f>ABS(-0.03)</f>
        <v>0.03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5.1000000000000004E-2</v>
      </c>
      <c r="AQ7" s="33" t="s">
        <v>75</v>
      </c>
      <c r="AR7" s="33">
        <f>AP7-AP17</f>
        <v>-1.5399999999999997E-2</v>
      </c>
      <c r="AS7" s="241">
        <f>AR7^2</f>
        <v>2.371599999999999E-4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</row>
    <row r="8" spans="1:55">
      <c r="A8" s="242" t="s">
        <v>76</v>
      </c>
      <c r="B8" s="235">
        <f t="shared" ref="B8:K8" si="0">(B7-$AP7)^2</f>
        <v>9.6100000000000016E-4</v>
      </c>
      <c r="C8" s="235">
        <f t="shared" si="0"/>
        <v>1.6810000000000002E-3</v>
      </c>
      <c r="D8" s="243">
        <f t="shared" si="0"/>
        <v>1.5209999999999993E-3</v>
      </c>
      <c r="E8" s="243">
        <f t="shared" si="0"/>
        <v>3.610000000000001E-4</v>
      </c>
      <c r="F8" s="244">
        <f t="shared" si="0"/>
        <v>1.0000000000000019E-6</v>
      </c>
      <c r="G8" s="244">
        <f t="shared" si="0"/>
        <v>3.610000000000001E-4</v>
      </c>
      <c r="H8" s="196">
        <f t="shared" si="0"/>
        <v>1.5209999999999993E-3</v>
      </c>
      <c r="I8" s="196">
        <f t="shared" si="0"/>
        <v>9.6100000000000016E-4</v>
      </c>
      <c r="J8" s="232">
        <f t="shared" si="0"/>
        <v>8.0999999999999895E-5</v>
      </c>
      <c r="K8" s="232">
        <f t="shared" si="0"/>
        <v>4.410000000000002E-4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33"/>
      <c r="AV8" s="33"/>
      <c r="AW8" s="33"/>
      <c r="AX8" s="33"/>
      <c r="AY8" s="33"/>
      <c r="AZ8" s="33"/>
      <c r="BA8" s="33"/>
      <c r="BB8" s="33"/>
      <c r="BC8" s="33"/>
    </row>
    <row r="9" spans="1:55">
      <c r="A9" s="238">
        <v>50</v>
      </c>
      <c r="B9" s="239">
        <v>0.06</v>
      </c>
      <c r="C9" s="239">
        <v>0.06</v>
      </c>
      <c r="D9" s="214">
        <v>0.09</v>
      </c>
      <c r="E9" s="214">
        <v>0.02</v>
      </c>
      <c r="F9" s="206">
        <v>7.0000000000000007E-2</v>
      </c>
      <c r="G9" s="206">
        <v>0.03</v>
      </c>
      <c r="H9" s="207">
        <v>0.1</v>
      </c>
      <c r="I9" s="207">
        <v>0.01</v>
      </c>
      <c r="J9" s="240">
        <v>7.0000000000000007E-2</v>
      </c>
      <c r="K9" s="240">
        <v>7.0000000000000007E-2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5.800000000000001E-2</v>
      </c>
      <c r="AQ9" s="33" t="s">
        <v>77</v>
      </c>
      <c r="AR9" s="33">
        <f>AP9-AP17</f>
        <v>-8.3999999999999908E-3</v>
      </c>
      <c r="AS9" s="241">
        <f>AR9^2</f>
        <v>7.0559999999999839E-5</v>
      </c>
      <c r="AT9" s="33"/>
      <c r="AU9" s="33"/>
      <c r="AV9" s="33"/>
      <c r="AW9" s="33"/>
      <c r="AX9" s="33"/>
      <c r="AY9" s="33"/>
      <c r="AZ9" s="33"/>
      <c r="BA9" s="33"/>
      <c r="BB9" s="33"/>
      <c r="BC9" s="33"/>
    </row>
    <row r="10" spans="1:55">
      <c r="A10" s="242" t="s">
        <v>78</v>
      </c>
      <c r="B10" s="235">
        <f t="shared" ref="B10:K10" si="1">(B9-$AP9)^2</f>
        <v>3.9999999999999515E-6</v>
      </c>
      <c r="C10" s="235">
        <f t="shared" si="1"/>
        <v>3.9999999999999515E-6</v>
      </c>
      <c r="D10" s="243">
        <f t="shared" si="1"/>
        <v>1.0239999999999991E-3</v>
      </c>
      <c r="E10" s="243">
        <f t="shared" si="1"/>
        <v>1.4440000000000004E-3</v>
      </c>
      <c r="F10" s="244">
        <f t="shared" si="1"/>
        <v>1.4399999999999992E-4</v>
      </c>
      <c r="G10" s="244">
        <f t="shared" si="1"/>
        <v>7.8400000000000063E-4</v>
      </c>
      <c r="H10" s="196">
        <f t="shared" si="1"/>
        <v>1.7639999999999997E-3</v>
      </c>
      <c r="I10" s="196">
        <f t="shared" si="1"/>
        <v>2.3040000000000009E-3</v>
      </c>
      <c r="J10" s="232">
        <f t="shared" si="1"/>
        <v>1.4399999999999992E-4</v>
      </c>
      <c r="K10" s="232">
        <f t="shared" si="1"/>
        <v>1.4399999999999992E-4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33"/>
      <c r="AV10" s="33"/>
      <c r="AW10" s="33"/>
      <c r="AX10" s="33"/>
      <c r="AY10" s="33"/>
      <c r="AZ10" s="33"/>
      <c r="BA10" s="33"/>
      <c r="BB10" s="33"/>
      <c r="BC10" s="33"/>
    </row>
    <row r="11" spans="1:55">
      <c r="A11" s="238">
        <v>70</v>
      </c>
      <c r="B11" s="239">
        <v>0.18</v>
      </c>
      <c r="C11" s="239">
        <v>0.04</v>
      </c>
      <c r="D11" s="214">
        <v>0.18</v>
      </c>
      <c r="E11" s="214">
        <v>0.01</v>
      </c>
      <c r="F11" s="206">
        <v>0.16</v>
      </c>
      <c r="G11" s="206">
        <v>0</v>
      </c>
      <c r="H11" s="207">
        <v>0.21</v>
      </c>
      <c r="I11" s="207">
        <v>0</v>
      </c>
      <c r="J11" s="240">
        <v>0.21</v>
      </c>
      <c r="K11" s="240">
        <v>0.03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0.10200000000000001</v>
      </c>
      <c r="AQ11" s="33" t="s">
        <v>79</v>
      </c>
      <c r="AR11" s="33">
        <f>AP11-AP17</f>
        <v>3.5600000000000007E-2</v>
      </c>
      <c r="AS11" s="241">
        <f>AR11^2</f>
        <v>1.2673600000000006E-3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</row>
    <row r="12" spans="1:55">
      <c r="A12" s="34" t="s">
        <v>80</v>
      </c>
      <c r="B12" s="235">
        <f t="shared" ref="B12:K12" si="2">(B11-$AP11)^2</f>
        <v>6.0839999999999974E-3</v>
      </c>
      <c r="C12" s="235">
        <f t="shared" si="2"/>
        <v>3.8440000000000006E-3</v>
      </c>
      <c r="D12" s="243">
        <f t="shared" si="2"/>
        <v>6.0839999999999974E-3</v>
      </c>
      <c r="E12" s="243">
        <f t="shared" si="2"/>
        <v>8.4640000000000028E-3</v>
      </c>
      <c r="F12" s="244">
        <f t="shared" si="2"/>
        <v>3.3639999999999994E-3</v>
      </c>
      <c r="G12" s="244">
        <f t="shared" si="2"/>
        <v>1.0404000000000002E-2</v>
      </c>
      <c r="H12" s="196">
        <f t="shared" si="2"/>
        <v>1.1663999999999997E-2</v>
      </c>
      <c r="I12" s="196">
        <f t="shared" si="2"/>
        <v>1.0404000000000002E-2</v>
      </c>
      <c r="J12" s="232">
        <f t="shared" si="2"/>
        <v>1.1663999999999997E-2</v>
      </c>
      <c r="K12" s="232">
        <f t="shared" si="2"/>
        <v>5.1840000000000011E-3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4">
        <v>40</v>
      </c>
      <c r="B13" s="274">
        <v>0.1</v>
      </c>
      <c r="C13" s="274">
        <v>0.04</v>
      </c>
      <c r="D13" s="274">
        <v>7.0000000000000007E-2</v>
      </c>
      <c r="E13" s="274">
        <v>0.02</v>
      </c>
      <c r="F13" s="274">
        <v>0.09</v>
      </c>
      <c r="G13" s="274">
        <v>0.03</v>
      </c>
      <c r="H13" s="274">
        <v>0.2</v>
      </c>
      <c r="I13" s="274">
        <v>0.01</v>
      </c>
      <c r="J13" s="274">
        <v>7.0000000000000007E-2</v>
      </c>
      <c r="K13" s="274">
        <v>0.01</v>
      </c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274"/>
      <c r="AN13" s="274"/>
      <c r="AO13" s="274"/>
      <c r="AP13" s="275">
        <f>AVERAGE(B13:AK13)</f>
        <v>6.4000000000000015E-2</v>
      </c>
      <c r="AQ13" s="274" t="s">
        <v>145</v>
      </c>
      <c r="AR13" s="275">
        <f>AP13-AP17</f>
        <v>-2.3999999999999855E-3</v>
      </c>
      <c r="AS13" s="274">
        <f>AR13^2</f>
        <v>5.7599999999999305E-6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4" t="s">
        <v>146</v>
      </c>
      <c r="B14" s="276">
        <f t="shared" ref="B14:K14" si="3">(B13-$AP13)^2</f>
        <v>1.2959999999999994E-3</v>
      </c>
      <c r="C14" s="276">
        <f t="shared" si="3"/>
        <v>5.7600000000000067E-4</v>
      </c>
      <c r="D14" s="276">
        <f t="shared" si="3"/>
        <v>3.5999999999999899E-5</v>
      </c>
      <c r="E14" s="276">
        <f t="shared" si="3"/>
        <v>1.9360000000000011E-3</v>
      </c>
      <c r="F14" s="276">
        <f t="shared" si="3"/>
        <v>6.7599999999999908E-4</v>
      </c>
      <c r="G14" s="276">
        <f t="shared" si="3"/>
        <v>1.1560000000000012E-3</v>
      </c>
      <c r="H14" s="276">
        <f t="shared" si="3"/>
        <v>1.8496000000000002E-2</v>
      </c>
      <c r="I14" s="276">
        <f t="shared" si="3"/>
        <v>2.9160000000000015E-3</v>
      </c>
      <c r="J14" s="276">
        <f t="shared" si="3"/>
        <v>3.5999999999999899E-5</v>
      </c>
      <c r="K14" s="276">
        <f t="shared" si="3"/>
        <v>2.9160000000000015E-3</v>
      </c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5"/>
      <c r="AQ14" s="274"/>
      <c r="AR14" s="274"/>
      <c r="AS14" s="274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4">
        <v>60</v>
      </c>
      <c r="B15" s="274">
        <v>0.15</v>
      </c>
      <c r="C15" s="274">
        <v>0.01</v>
      </c>
      <c r="D15" s="274">
        <v>0.05</v>
      </c>
      <c r="E15" s="274">
        <v>0.02</v>
      </c>
      <c r="F15" s="274">
        <v>0.06</v>
      </c>
      <c r="G15" s="274">
        <v>0.06</v>
      </c>
      <c r="H15" s="274">
        <v>0.06</v>
      </c>
      <c r="I15" s="274">
        <v>7.0000000000000007E-2</v>
      </c>
      <c r="J15" s="274">
        <v>7.0000000000000007E-2</v>
      </c>
      <c r="K15" s="274">
        <v>0.02</v>
      </c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5">
        <f>AVERAGE(B15:AK15)</f>
        <v>5.7000000000000009E-2</v>
      </c>
      <c r="AQ15" s="274" t="s">
        <v>147</v>
      </c>
      <c r="AR15" s="275">
        <f>AP15-AP17</f>
        <v>-9.3999999999999917E-3</v>
      </c>
      <c r="AS15" s="274">
        <f>AR15^2</f>
        <v>8.8359999999999838E-5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4" t="s">
        <v>148</v>
      </c>
      <c r="B16" s="276">
        <f t="shared" ref="B16:K16" si="4">(B15-$AP15)^2</f>
        <v>8.648999999999997E-3</v>
      </c>
      <c r="C16" s="276">
        <f t="shared" si="4"/>
        <v>2.2090000000000005E-3</v>
      </c>
      <c r="D16" s="276">
        <f t="shared" si="4"/>
        <v>4.9000000000000087E-5</v>
      </c>
      <c r="E16" s="276">
        <f t="shared" si="4"/>
        <v>1.3690000000000004E-3</v>
      </c>
      <c r="F16" s="276">
        <f t="shared" si="4"/>
        <v>8.9999999999999325E-6</v>
      </c>
      <c r="G16" s="276">
        <f t="shared" si="4"/>
        <v>8.9999999999999325E-6</v>
      </c>
      <c r="H16" s="276">
        <f t="shared" si="4"/>
        <v>8.9999999999999325E-6</v>
      </c>
      <c r="I16" s="276">
        <f t="shared" si="4"/>
        <v>1.6899999999999993E-4</v>
      </c>
      <c r="J16" s="276">
        <f t="shared" si="4"/>
        <v>1.6899999999999993E-4</v>
      </c>
      <c r="K16" s="276">
        <f t="shared" si="4"/>
        <v>1.3690000000000004E-3</v>
      </c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5"/>
      <c r="AQ16" s="274"/>
      <c r="AR16" s="274"/>
      <c r="AS16" s="274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AVERAGE(AP7:AP16)</f>
        <v>6.6400000000000001E-2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1.6691999999999999E-2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4.1729999999999996E-3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50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10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0.13686000000000001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7.8899999999999994E-3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7.7600000000000013E-3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7.7160000000000006E-2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51" t="s">
        <v>149</v>
      </c>
      <c r="B28" s="252">
        <f>SUM(B14:AO14)</f>
        <v>3.0040000000000008E-2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51" t="s">
        <v>150</v>
      </c>
      <c r="B29" s="277">
        <f>SUM(B16:AO16)</f>
        <v>1.4010000000000002E-2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3.0413333333333334E-3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45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-1.2066436078825078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1.3720955721174921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1.2066436078825078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4</v>
      </c>
      <c r="D44" s="2" t="s">
        <v>115</v>
      </c>
      <c r="E44" s="256">
        <f>B31</f>
        <v>45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2.5787391799999999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0.1087058455767427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10.87058455767427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122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0.11000577956855918</v>
      </c>
      <c r="B53" s="1" t="s">
        <v>127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2.8907148026735902E-2</v>
      </c>
      <c r="B57" s="1" t="s">
        <v>130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3.0413333333333332E-4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2.5230198394066301</v>
      </c>
      <c r="C64" s="2"/>
      <c r="D64" s="2" t="s">
        <v>137</v>
      </c>
      <c r="E64" s="33">
        <f>ABS(AP11-AP9)</f>
        <v>4.3999999999999997E-2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0.40138951990560062</v>
      </c>
      <c r="C65" s="2"/>
      <c r="D65" s="2" t="s">
        <v>137</v>
      </c>
      <c r="E65" s="33">
        <f>ABS(AP9-AP7)</f>
        <v>7.0000000000000062E-3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2.9244093593122304</v>
      </c>
      <c r="C66" s="2"/>
      <c r="D66" s="2" t="s">
        <v>137</v>
      </c>
      <c r="E66" s="33">
        <f>ABS(P11-AP7)</f>
        <v>5.1000000000000004E-2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151</v>
      </c>
      <c r="B69" s="33">
        <v>4.0199999999999996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4.0179999999999998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4.0199999999999996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57" t="s">
        <v>152</v>
      </c>
      <c r="B74" s="84"/>
      <c r="C74" s="57" t="s">
        <v>153</v>
      </c>
      <c r="D74" s="84"/>
      <c r="E74" s="2" t="s">
        <v>137</v>
      </c>
      <c r="F74" s="2" t="s">
        <v>133</v>
      </c>
      <c r="G74" s="84"/>
      <c r="H74" s="84"/>
      <c r="I74" s="2" t="s">
        <v>135</v>
      </c>
      <c r="J74" s="57"/>
      <c r="K74" s="57"/>
      <c r="L74" s="309"/>
      <c r="M74" s="310"/>
      <c r="N74" s="310"/>
      <c r="O74" s="310"/>
      <c r="P74" s="310"/>
      <c r="Q74" s="310"/>
      <c r="R74" s="310"/>
      <c r="S74" s="310"/>
      <c r="T74" s="310"/>
      <c r="U74" s="310"/>
      <c r="V74" s="309"/>
      <c r="W74" s="310"/>
      <c r="X74" s="310"/>
      <c r="Y74" s="310"/>
      <c r="Z74" s="310"/>
      <c r="AA74" s="310"/>
      <c r="AB74" s="310"/>
      <c r="AC74" s="310"/>
      <c r="AD74" s="310"/>
      <c r="AE74" s="310"/>
      <c r="AF74" s="309"/>
      <c r="AG74" s="310"/>
      <c r="AH74" s="310"/>
      <c r="AI74" s="310"/>
      <c r="AJ74" s="310"/>
      <c r="AK74" s="310"/>
      <c r="AL74" s="310"/>
      <c r="AM74" s="310"/>
      <c r="AN74" s="310"/>
      <c r="AO74" s="310"/>
      <c r="AP74" s="309"/>
      <c r="AQ74" s="310"/>
      <c r="AR74" s="310"/>
      <c r="AS74" s="310"/>
      <c r="AT74" s="310"/>
      <c r="AU74" s="310"/>
      <c r="AV74" s="310"/>
      <c r="AW74" s="310"/>
      <c r="AX74" s="310"/>
      <c r="AY74" s="310"/>
      <c r="AZ74" s="57"/>
      <c r="BA74" s="57"/>
      <c r="BB74" s="57"/>
      <c r="BC74" s="57"/>
    </row>
    <row r="75" spans="1:55" ht="15" customHeight="1">
      <c r="A75" s="279">
        <v>30</v>
      </c>
      <c r="B75" s="280">
        <f>AP7</f>
        <v>5.1000000000000004E-2</v>
      </c>
      <c r="C75" s="279">
        <v>40</v>
      </c>
      <c r="D75" s="281">
        <f>AP13</f>
        <v>6.4000000000000015E-2</v>
      </c>
      <c r="E75" s="95">
        <f t="shared" ref="E75:E84" si="5">ABS(D75-B75)</f>
        <v>1.3000000000000012E-2</v>
      </c>
      <c r="F75" s="282">
        <f t="shared" ref="F75:F84" si="6">E75/SQRT(I75)</f>
        <v>0.74543767982468689</v>
      </c>
      <c r="G75" s="84"/>
      <c r="H75" s="84"/>
      <c r="I75" s="283">
        <f>E63</f>
        <v>3.0413333333333332E-4</v>
      </c>
      <c r="J75" s="269"/>
      <c r="K75" s="270"/>
      <c r="L75" s="269"/>
      <c r="M75" s="269"/>
      <c r="N75" s="269"/>
      <c r="O75" s="269"/>
      <c r="P75" s="26"/>
      <c r="Q75" s="269"/>
      <c r="R75" s="269"/>
      <c r="S75" s="269"/>
      <c r="T75" s="269"/>
      <c r="U75" s="270"/>
      <c r="V75" s="269"/>
      <c r="W75" s="271"/>
      <c r="X75" s="271"/>
      <c r="Y75" s="271"/>
      <c r="Z75" s="33"/>
      <c r="AA75" s="271"/>
      <c r="AB75" s="271"/>
      <c r="AC75" s="271"/>
      <c r="AD75" s="271"/>
      <c r="AE75" s="272"/>
      <c r="AF75" s="271"/>
      <c r="AG75" s="271"/>
      <c r="AH75" s="271"/>
      <c r="AI75" s="271"/>
      <c r="AJ75" s="272"/>
      <c r="AK75" s="271"/>
      <c r="AL75" s="271"/>
      <c r="AM75" s="271"/>
      <c r="AN75" s="271"/>
      <c r="AO75" s="272"/>
      <c r="AP75" s="271"/>
      <c r="AQ75" s="271"/>
      <c r="AR75" s="271"/>
      <c r="AS75" s="271"/>
      <c r="AT75" s="272"/>
      <c r="AU75" s="271"/>
      <c r="AV75" s="271"/>
      <c r="AW75" s="271"/>
      <c r="AX75" s="271"/>
      <c r="AY75" s="272"/>
      <c r="AZ75" s="271"/>
      <c r="BA75" s="271"/>
      <c r="BB75" s="271"/>
      <c r="BC75" s="271"/>
    </row>
    <row r="76" spans="1:55" ht="15" customHeight="1">
      <c r="A76" s="279">
        <v>30</v>
      </c>
      <c r="B76" s="280">
        <f>AP7</f>
        <v>5.1000000000000004E-2</v>
      </c>
      <c r="C76" s="284">
        <v>50</v>
      </c>
      <c r="D76" s="281">
        <f>AP9</f>
        <v>5.800000000000001E-2</v>
      </c>
      <c r="E76" s="95">
        <f t="shared" si="5"/>
        <v>7.0000000000000062E-3</v>
      </c>
      <c r="F76" s="282">
        <f t="shared" si="6"/>
        <v>0.40138951990560062</v>
      </c>
      <c r="G76" s="84"/>
      <c r="H76" s="103"/>
      <c r="I76" s="95">
        <f>I75</f>
        <v>3.0413333333333332E-4</v>
      </c>
      <c r="J76" s="5"/>
      <c r="K76" s="5"/>
      <c r="L76" s="5"/>
      <c r="M76" s="5"/>
      <c r="N76" s="5"/>
      <c r="O76" s="5"/>
      <c r="P76" s="26"/>
      <c r="Q76" s="5"/>
      <c r="R76" s="5"/>
      <c r="S76" s="5"/>
      <c r="T76" s="5"/>
      <c r="U76" s="26"/>
      <c r="V76" s="26"/>
      <c r="W76" s="33"/>
      <c r="X76" s="33"/>
      <c r="Y76" s="33"/>
      <c r="Z76" s="33"/>
      <c r="AA76" s="2"/>
      <c r="AB76" s="2"/>
      <c r="AC76" s="2"/>
      <c r="AD76" s="2"/>
      <c r="AE76" s="33"/>
      <c r="AF76" s="33"/>
      <c r="AG76" s="33"/>
      <c r="AH76" s="33"/>
      <c r="AI76" s="33"/>
      <c r="AJ76" s="33"/>
      <c r="AK76" s="2"/>
      <c r="AL76" s="2"/>
      <c r="AM76" s="2"/>
      <c r="AN76" s="2"/>
      <c r="AO76" s="33"/>
      <c r="AP76" s="33"/>
      <c r="AQ76" s="33"/>
      <c r="AR76" s="33"/>
      <c r="AS76" s="33"/>
      <c r="AT76" s="33"/>
      <c r="AU76" s="2"/>
      <c r="AV76" s="2"/>
      <c r="AW76" s="2"/>
      <c r="AX76" s="2"/>
      <c r="AY76" s="33"/>
      <c r="AZ76" s="2"/>
      <c r="BA76" s="2"/>
      <c r="BB76" s="2"/>
      <c r="BC76" s="2"/>
    </row>
    <row r="77" spans="1:55" ht="15" customHeight="1">
      <c r="A77" s="279">
        <v>30</v>
      </c>
      <c r="B77" s="280">
        <f>AP7</f>
        <v>5.1000000000000004E-2</v>
      </c>
      <c r="C77" s="285">
        <v>60</v>
      </c>
      <c r="D77" s="281">
        <f>AP15</f>
        <v>5.7000000000000009E-2</v>
      </c>
      <c r="E77" s="95">
        <f t="shared" si="5"/>
        <v>6.0000000000000053E-3</v>
      </c>
      <c r="F77" s="282">
        <f t="shared" si="6"/>
        <v>0.34404815991908622</v>
      </c>
      <c r="G77" s="84"/>
      <c r="H77" s="103"/>
      <c r="I77" s="95">
        <f>I75</f>
        <v>3.0413333333333332E-4</v>
      </c>
      <c r="J77" s="26"/>
      <c r="K77" s="26"/>
      <c r="L77" s="5"/>
      <c r="M77" s="5"/>
      <c r="N77" s="273"/>
      <c r="O77" s="273"/>
      <c r="P77" s="26"/>
      <c r="Q77" s="5"/>
      <c r="R77" s="5"/>
      <c r="S77" s="273"/>
      <c r="T77" s="273"/>
      <c r="U77" s="26"/>
      <c r="V77" s="5"/>
      <c r="W77" s="2"/>
      <c r="X77" s="95"/>
      <c r="Y77" s="95"/>
      <c r="Z77" s="33"/>
      <c r="AA77" s="2"/>
      <c r="AB77" s="2"/>
      <c r="AC77" s="95"/>
      <c r="AD77" s="95"/>
      <c r="AE77" s="33"/>
      <c r="AF77" s="2"/>
      <c r="AG77" s="2"/>
      <c r="AH77" s="95"/>
      <c r="AI77" s="95"/>
      <c r="AJ77" s="33"/>
      <c r="AK77" s="2"/>
      <c r="AL77" s="2"/>
      <c r="AM77" s="95"/>
      <c r="AN77" s="95"/>
      <c r="AO77" s="33"/>
      <c r="AP77" s="2"/>
      <c r="AQ77" s="2"/>
      <c r="AR77" s="95"/>
      <c r="AS77" s="95"/>
      <c r="AT77" s="33"/>
      <c r="AU77" s="2"/>
      <c r="AV77" s="2"/>
      <c r="AW77" s="95"/>
      <c r="AX77" s="95"/>
      <c r="AY77" s="33"/>
      <c r="AZ77" s="2"/>
      <c r="BA77" s="2"/>
      <c r="BB77" s="2"/>
      <c r="BC77" s="2"/>
    </row>
    <row r="78" spans="1:55" ht="15" customHeight="1">
      <c r="A78" s="279">
        <v>30</v>
      </c>
      <c r="B78" s="280">
        <f>AP7</f>
        <v>5.1000000000000004E-2</v>
      </c>
      <c r="C78" s="286">
        <v>70</v>
      </c>
      <c r="D78" s="280">
        <f>AP11</f>
        <v>0.10200000000000001</v>
      </c>
      <c r="E78" s="95">
        <f t="shared" si="5"/>
        <v>5.1000000000000004E-2</v>
      </c>
      <c r="F78" s="282">
        <f t="shared" si="6"/>
        <v>2.9244093593122304</v>
      </c>
      <c r="G78" s="84"/>
      <c r="H78" s="103"/>
      <c r="I78" s="283">
        <f>I75</f>
        <v>3.0413333333333332E-4</v>
      </c>
      <c r="J78" s="26"/>
      <c r="K78" s="26"/>
      <c r="L78" s="5"/>
      <c r="M78" s="5"/>
      <c r="N78" s="5"/>
      <c r="O78" s="5"/>
      <c r="P78" s="26"/>
      <c r="Q78" s="5"/>
      <c r="R78" s="5"/>
      <c r="S78" s="5"/>
      <c r="T78" s="5"/>
      <c r="U78" s="26"/>
      <c r="V78" s="5"/>
      <c r="W78" s="34"/>
      <c r="X78" s="34"/>
      <c r="Y78" s="34"/>
      <c r="Z78" s="28"/>
      <c r="AA78" s="34"/>
      <c r="AB78" s="34"/>
      <c r="AC78" s="34"/>
      <c r="AD78" s="34"/>
      <c r="AE78" s="28"/>
      <c r="AF78" s="34"/>
      <c r="AG78" s="34"/>
      <c r="AH78" s="34"/>
      <c r="AI78" s="34"/>
      <c r="AJ78" s="28"/>
      <c r="AK78" s="34"/>
      <c r="AL78" s="34"/>
      <c r="AM78" s="34"/>
      <c r="AN78" s="34"/>
      <c r="AO78" s="28"/>
      <c r="AP78" s="34"/>
      <c r="AQ78" s="34"/>
      <c r="AR78" s="34"/>
      <c r="AS78" s="34"/>
      <c r="AT78" s="28"/>
      <c r="AU78" s="34"/>
      <c r="AV78" s="34"/>
      <c r="AW78" s="34"/>
      <c r="AX78" s="34"/>
      <c r="AY78" s="28"/>
      <c r="AZ78" s="34"/>
      <c r="BA78" s="34"/>
      <c r="BB78" s="34"/>
      <c r="BC78" s="34"/>
    </row>
    <row r="79" spans="1:55" ht="15" customHeight="1">
      <c r="A79" s="284">
        <v>40</v>
      </c>
      <c r="B79" s="280">
        <f>AP13</f>
        <v>6.4000000000000015E-2</v>
      </c>
      <c r="C79" s="284">
        <v>50</v>
      </c>
      <c r="D79" s="281">
        <f>AP9</f>
        <v>5.800000000000001E-2</v>
      </c>
      <c r="E79" s="95">
        <f t="shared" si="5"/>
        <v>6.0000000000000053E-3</v>
      </c>
      <c r="F79" s="282">
        <f t="shared" si="6"/>
        <v>0.34404815991908622</v>
      </c>
      <c r="G79" s="84"/>
      <c r="H79" s="103"/>
      <c r="I79" s="283">
        <f>I75</f>
        <v>3.0413333333333332E-4</v>
      </c>
      <c r="J79" s="26"/>
      <c r="K79" s="26"/>
      <c r="L79" s="5"/>
      <c r="M79" s="5"/>
      <c r="N79" s="5"/>
      <c r="O79" s="5"/>
      <c r="P79" s="26"/>
      <c r="Q79" s="5"/>
      <c r="R79" s="5"/>
      <c r="S79" s="5"/>
      <c r="T79" s="5"/>
      <c r="U79" s="26"/>
      <c r="V79" s="5"/>
      <c r="W79" s="2"/>
      <c r="X79" s="2"/>
      <c r="Y79" s="2"/>
      <c r="Z79" s="33"/>
      <c r="AA79" s="2"/>
      <c r="AB79" s="2"/>
      <c r="AC79" s="2"/>
      <c r="AD79" s="2"/>
      <c r="AE79" s="33"/>
      <c r="AF79" s="2"/>
      <c r="AG79" s="2"/>
      <c r="AH79" s="2"/>
      <c r="AI79" s="2"/>
      <c r="AJ79" s="33"/>
      <c r="AK79" s="2"/>
      <c r="AL79" s="2"/>
      <c r="AM79" s="2"/>
      <c r="AN79" s="2"/>
      <c r="AO79" s="33"/>
      <c r="AP79" s="2"/>
      <c r="AQ79" s="2"/>
      <c r="AR79" s="2"/>
      <c r="AS79" s="2"/>
      <c r="AT79" s="33"/>
      <c r="AU79" s="2"/>
      <c r="AV79" s="2"/>
      <c r="AW79" s="2"/>
      <c r="AX79" s="2"/>
      <c r="AY79" s="33"/>
      <c r="AZ79" s="2"/>
      <c r="BA79" s="2"/>
      <c r="BB79" s="2"/>
      <c r="BC79" s="2"/>
    </row>
    <row r="80" spans="1:55" ht="15" customHeight="1">
      <c r="A80" s="284">
        <v>40</v>
      </c>
      <c r="B80" s="280">
        <f>AP13</f>
        <v>6.4000000000000015E-2</v>
      </c>
      <c r="C80" s="285">
        <v>60</v>
      </c>
      <c r="D80" s="281">
        <f>AP15</f>
        <v>5.7000000000000009E-2</v>
      </c>
      <c r="E80" s="95">
        <f t="shared" si="5"/>
        <v>7.0000000000000062E-3</v>
      </c>
      <c r="F80" s="282">
        <f t="shared" si="6"/>
        <v>0.40138951990560062</v>
      </c>
      <c r="G80" s="84"/>
      <c r="H80" s="103"/>
      <c r="I80" s="283">
        <f>I75</f>
        <v>3.0413333333333332E-4</v>
      </c>
      <c r="J80" s="209"/>
      <c r="K80" s="212"/>
      <c r="L80" s="211"/>
      <c r="M80" s="211"/>
      <c r="N80" s="211"/>
      <c r="O80" s="211"/>
      <c r="P80" s="211"/>
      <c r="Q80" s="212"/>
      <c r="R80" s="212"/>
      <c r="S80" s="212"/>
      <c r="T80" s="212"/>
      <c r="U80" s="211"/>
      <c r="V80" s="211"/>
      <c r="W80" s="211"/>
      <c r="X80" s="211"/>
      <c r="Y80" s="211"/>
      <c r="Z80" s="211"/>
      <c r="AA80" s="212"/>
      <c r="AB80" s="212"/>
      <c r="AC80" s="212"/>
      <c r="AD80" s="212"/>
      <c r="AE80" s="211"/>
      <c r="AF80" s="211"/>
      <c r="AG80" s="211"/>
      <c r="AH80" s="211"/>
      <c r="AI80" s="211"/>
      <c r="AJ80" s="211"/>
      <c r="AK80" s="212"/>
      <c r="AL80" s="212"/>
      <c r="AM80" s="212"/>
      <c r="AN80" s="212"/>
      <c r="AO80" s="211"/>
      <c r="AP80" s="211"/>
      <c r="AQ80" s="211"/>
      <c r="AR80" s="211"/>
      <c r="AS80" s="211"/>
      <c r="AT80" s="211"/>
      <c r="AU80" s="212"/>
      <c r="AV80" s="212"/>
      <c r="AW80" s="212"/>
      <c r="AX80" s="212"/>
      <c r="AY80" s="211"/>
      <c r="AZ80" s="212"/>
      <c r="BA80" s="212"/>
      <c r="BB80" s="212"/>
      <c r="BC80" s="212"/>
    </row>
    <row r="81" spans="1:55" ht="15" customHeight="1">
      <c r="A81" s="284">
        <v>40</v>
      </c>
      <c r="B81" s="280">
        <f>AP13</f>
        <v>6.4000000000000015E-2</v>
      </c>
      <c r="C81" s="287">
        <v>70</v>
      </c>
      <c r="D81" s="280">
        <f>AP11</f>
        <v>0.10200000000000001</v>
      </c>
      <c r="E81" s="95">
        <f t="shared" si="5"/>
        <v>3.7999999999999992E-2</v>
      </c>
      <c r="F81" s="282">
        <f t="shared" si="6"/>
        <v>2.1789716794875438</v>
      </c>
      <c r="G81" s="84"/>
      <c r="H81" s="103"/>
      <c r="I81" s="283">
        <f>I75</f>
        <v>3.0413333333333332E-4</v>
      </c>
      <c r="J81" s="26"/>
      <c r="K81" s="26"/>
      <c r="L81" s="5"/>
      <c r="M81" s="5"/>
      <c r="N81" s="273"/>
      <c r="O81" s="273"/>
      <c r="P81" s="26"/>
      <c r="Q81" s="5"/>
      <c r="R81" s="5"/>
      <c r="S81" s="273"/>
      <c r="T81" s="273"/>
      <c r="U81" s="26"/>
      <c r="V81" s="5"/>
      <c r="W81" s="2"/>
      <c r="X81" s="95"/>
      <c r="Y81" s="95"/>
      <c r="Z81" s="33"/>
      <c r="AA81" s="2"/>
      <c r="AB81" s="2"/>
      <c r="AC81" s="95"/>
      <c r="AD81" s="95"/>
      <c r="AE81" s="33"/>
      <c r="AF81" s="2"/>
      <c r="AG81" s="2"/>
      <c r="AH81" s="95"/>
      <c r="AI81" s="95"/>
      <c r="AJ81" s="33"/>
      <c r="AK81" s="2"/>
      <c r="AL81" s="2"/>
      <c r="AM81" s="95"/>
      <c r="AN81" s="95"/>
      <c r="AO81" s="33"/>
      <c r="AP81" s="2"/>
      <c r="AQ81" s="2"/>
      <c r="AR81" s="95"/>
      <c r="AS81" s="95"/>
      <c r="AT81" s="33"/>
      <c r="AU81" s="2"/>
      <c r="AV81" s="2"/>
      <c r="AW81" s="95"/>
      <c r="AX81" s="95"/>
      <c r="AY81" s="33"/>
      <c r="AZ81" s="2"/>
      <c r="BA81" s="2"/>
      <c r="BB81" s="2"/>
      <c r="BC81" s="2"/>
    </row>
    <row r="82" spans="1:55" ht="15" customHeight="1">
      <c r="A82" s="286">
        <v>50</v>
      </c>
      <c r="B82" s="280">
        <f>AP9</f>
        <v>5.800000000000001E-2</v>
      </c>
      <c r="C82" s="288">
        <v>60</v>
      </c>
      <c r="D82" s="281">
        <f>AP15</f>
        <v>5.7000000000000009E-2</v>
      </c>
      <c r="E82" s="95">
        <f t="shared" si="5"/>
        <v>1.0000000000000009E-3</v>
      </c>
      <c r="F82" s="282">
        <f t="shared" si="6"/>
        <v>5.7341359986514372E-2</v>
      </c>
      <c r="G82" s="84"/>
      <c r="H82" s="103"/>
      <c r="I82" s="283">
        <f>I75</f>
        <v>3.0413333333333332E-4</v>
      </c>
      <c r="J82" s="26"/>
      <c r="K82" s="5"/>
      <c r="L82" s="5"/>
      <c r="M82" s="5"/>
      <c r="N82" s="5"/>
      <c r="O82" s="5"/>
      <c r="P82" s="26"/>
      <c r="Q82" s="5"/>
      <c r="R82" s="5"/>
      <c r="S82" s="5"/>
      <c r="T82" s="5"/>
      <c r="U82" s="26"/>
      <c r="V82" s="5"/>
      <c r="W82" s="2"/>
      <c r="X82" s="2"/>
      <c r="Y82" s="2"/>
      <c r="Z82" s="28"/>
      <c r="AA82" s="2"/>
      <c r="AB82" s="2"/>
      <c r="AC82" s="2"/>
      <c r="AD82" s="2"/>
      <c r="AE82" s="28"/>
      <c r="AF82" s="2"/>
      <c r="AG82" s="2"/>
      <c r="AH82" s="2"/>
      <c r="AI82" s="2"/>
      <c r="AJ82" s="28"/>
      <c r="AK82" s="2"/>
      <c r="AL82" s="2"/>
      <c r="AM82" s="2"/>
      <c r="AN82" s="2"/>
      <c r="AO82" s="28"/>
      <c r="AP82" s="2"/>
      <c r="AQ82" s="2"/>
      <c r="AR82" s="2"/>
      <c r="AS82" s="2"/>
      <c r="AT82" s="28"/>
      <c r="AU82" s="2"/>
      <c r="AV82" s="2"/>
      <c r="AW82" s="2"/>
      <c r="AX82" s="2"/>
      <c r="AY82" s="28"/>
      <c r="AZ82" s="2"/>
      <c r="BA82" s="2"/>
      <c r="BB82" s="2"/>
      <c r="BC82" s="2"/>
    </row>
    <row r="83" spans="1:55" ht="15" customHeight="1">
      <c r="A83" s="286">
        <v>50</v>
      </c>
      <c r="B83" s="280">
        <f>AP9</f>
        <v>5.800000000000001E-2</v>
      </c>
      <c r="C83" s="286">
        <v>70</v>
      </c>
      <c r="D83" s="280">
        <f>AP11</f>
        <v>0.10200000000000001</v>
      </c>
      <c r="E83" s="95">
        <f t="shared" si="5"/>
        <v>4.3999999999999997E-2</v>
      </c>
      <c r="F83" s="282">
        <f t="shared" si="6"/>
        <v>2.5230198394066301</v>
      </c>
      <c r="G83" s="84"/>
      <c r="H83" s="103"/>
      <c r="I83" s="283">
        <f>I75</f>
        <v>3.0413333333333332E-4</v>
      </c>
      <c r="J83" s="26"/>
      <c r="K83" s="5"/>
      <c r="L83" s="5"/>
      <c r="M83" s="5"/>
      <c r="N83" s="5"/>
      <c r="O83" s="5"/>
      <c r="P83" s="26"/>
      <c r="Q83" s="5"/>
      <c r="R83" s="5"/>
      <c r="S83" s="5"/>
      <c r="T83" s="5"/>
      <c r="U83" s="26"/>
      <c r="V83" s="5"/>
      <c r="W83" s="2"/>
      <c r="X83" s="2"/>
      <c r="Y83" s="2"/>
      <c r="Z83" s="33"/>
      <c r="AA83" s="2"/>
      <c r="AB83" s="2"/>
      <c r="AC83" s="2"/>
      <c r="AD83" s="2"/>
      <c r="AE83" s="33"/>
      <c r="AF83" s="2"/>
      <c r="AG83" s="2"/>
      <c r="AH83" s="2"/>
      <c r="AI83" s="2"/>
      <c r="AJ83" s="33"/>
      <c r="AK83" s="2"/>
      <c r="AL83" s="2"/>
      <c r="AM83" s="2"/>
      <c r="AN83" s="2"/>
      <c r="AO83" s="33"/>
      <c r="AP83" s="2"/>
      <c r="AQ83" s="2"/>
      <c r="AR83" s="2"/>
      <c r="AS83" s="2"/>
      <c r="AT83" s="33"/>
      <c r="AU83" s="2"/>
      <c r="AV83" s="2"/>
      <c r="AW83" s="2"/>
      <c r="AX83" s="2"/>
      <c r="AY83" s="33"/>
      <c r="AZ83" s="2"/>
      <c r="BA83" s="2"/>
      <c r="BB83" s="2"/>
      <c r="BC83" s="2"/>
    </row>
    <row r="84" spans="1:55" ht="15" customHeight="1">
      <c r="A84" s="289">
        <v>60</v>
      </c>
      <c r="B84" s="280">
        <f>AP15</f>
        <v>5.7000000000000009E-2</v>
      </c>
      <c r="C84" s="286">
        <v>70</v>
      </c>
      <c r="D84" s="280">
        <f>AP11</f>
        <v>0.10200000000000001</v>
      </c>
      <c r="E84" s="95">
        <f t="shared" si="5"/>
        <v>4.4999999999999998E-2</v>
      </c>
      <c r="F84" s="282">
        <f t="shared" si="6"/>
        <v>2.5803611993931446</v>
      </c>
      <c r="G84" s="84"/>
      <c r="H84" s="103"/>
      <c r="I84" s="283">
        <f>I75</f>
        <v>3.0413333333333332E-4</v>
      </c>
      <c r="J84" s="211"/>
      <c r="K84" s="212"/>
      <c r="L84" s="212"/>
      <c r="M84" s="212"/>
      <c r="N84" s="212"/>
      <c r="O84" s="212"/>
      <c r="P84" s="211"/>
      <c r="Q84" s="212"/>
      <c r="R84" s="212"/>
      <c r="S84" s="212"/>
      <c r="T84" s="212"/>
      <c r="U84" s="211"/>
      <c r="V84" s="212"/>
      <c r="W84" s="212"/>
      <c r="X84" s="212"/>
      <c r="Y84" s="212"/>
      <c r="Z84" s="211"/>
      <c r="AA84" s="212"/>
      <c r="AB84" s="212"/>
      <c r="AC84" s="212"/>
      <c r="AD84" s="212"/>
      <c r="AE84" s="211"/>
      <c r="AF84" s="212"/>
      <c r="AG84" s="212"/>
      <c r="AH84" s="212"/>
      <c r="AI84" s="212"/>
      <c r="AJ84" s="211"/>
      <c r="AK84" s="212"/>
      <c r="AL84" s="212"/>
      <c r="AM84" s="212"/>
      <c r="AN84" s="212"/>
      <c r="AO84" s="211"/>
      <c r="AP84" s="212"/>
      <c r="AQ84" s="212"/>
      <c r="AR84" s="212"/>
      <c r="AS84" s="212"/>
      <c r="AT84" s="211"/>
      <c r="AU84" s="212"/>
      <c r="AV84" s="212"/>
      <c r="AW84" s="212"/>
      <c r="AX84" s="212"/>
      <c r="AY84" s="211"/>
      <c r="AZ84" s="212"/>
      <c r="BA84" s="212"/>
      <c r="BB84" s="212"/>
      <c r="BC84" s="212"/>
    </row>
    <row r="85" spans="1:55">
      <c r="A85" s="269"/>
      <c r="B85" s="5"/>
      <c r="C85" s="5"/>
      <c r="D85" s="5"/>
      <c r="E85" s="198"/>
      <c r="F85" s="28"/>
      <c r="H85" s="28"/>
      <c r="I85" s="5"/>
      <c r="J85" s="5"/>
      <c r="K85" s="5"/>
      <c r="L85" s="5"/>
      <c r="M85" s="5"/>
      <c r="N85" s="5"/>
      <c r="O85" s="5"/>
      <c r="P85" s="26"/>
      <c r="Q85" s="5"/>
      <c r="R85" s="5"/>
      <c r="S85" s="5"/>
      <c r="T85" s="5"/>
      <c r="U85" s="26"/>
      <c r="V85" s="5"/>
      <c r="W85" s="2"/>
      <c r="X85" s="2"/>
      <c r="Y85" s="2"/>
      <c r="Z85" s="33"/>
      <c r="AA85" s="2"/>
      <c r="AB85" s="2"/>
      <c r="AC85" s="2"/>
      <c r="AD85" s="2"/>
      <c r="AE85" s="33"/>
      <c r="AF85" s="2"/>
      <c r="AG85" s="2"/>
      <c r="AH85" s="2"/>
      <c r="AI85" s="2"/>
      <c r="AJ85" s="33"/>
      <c r="AK85" s="2"/>
      <c r="AL85" s="2"/>
      <c r="AM85" s="2"/>
      <c r="AN85" s="2"/>
      <c r="AO85" s="33"/>
      <c r="AP85" s="2"/>
      <c r="AQ85" s="2"/>
      <c r="AR85" s="2"/>
      <c r="AS85" s="2"/>
      <c r="AT85" s="33"/>
      <c r="AU85" s="2"/>
      <c r="AV85" s="2"/>
      <c r="AW85" s="2"/>
      <c r="AX85" s="2"/>
      <c r="AY85" s="33"/>
      <c r="AZ85" s="2"/>
      <c r="BA85" s="2"/>
      <c r="BB85" s="2"/>
      <c r="BC85" s="2"/>
    </row>
    <row r="86" spans="1:55">
      <c r="A86" s="5"/>
      <c r="B86" s="34"/>
      <c r="C86" s="34"/>
      <c r="D86" s="26"/>
      <c r="F86" s="28"/>
      <c r="H86" s="28"/>
      <c r="I86" s="5"/>
      <c r="J86" s="26"/>
      <c r="K86" s="5"/>
      <c r="L86" s="5"/>
      <c r="M86" s="5"/>
      <c r="N86" s="5"/>
      <c r="O86" s="5"/>
      <c r="P86" s="26"/>
      <c r="Q86" s="5"/>
      <c r="R86" s="5"/>
      <c r="S86" s="5"/>
      <c r="T86" s="5"/>
      <c r="U86" s="26"/>
      <c r="V86" s="5"/>
      <c r="W86" s="2"/>
      <c r="X86" s="2"/>
      <c r="Y86" s="2"/>
      <c r="Z86" s="33"/>
      <c r="AA86" s="2"/>
      <c r="AB86" s="2"/>
      <c r="AC86" s="2"/>
      <c r="AD86" s="2"/>
      <c r="AE86" s="33"/>
      <c r="AF86" s="2"/>
      <c r="AG86" s="2"/>
      <c r="AH86" s="2"/>
      <c r="AI86" s="2"/>
      <c r="AJ86" s="33"/>
      <c r="AK86" s="2"/>
      <c r="AL86" s="2"/>
      <c r="AM86" s="2"/>
      <c r="AN86" s="2"/>
      <c r="AO86" s="33"/>
      <c r="AP86" s="2"/>
      <c r="AQ86" s="2"/>
      <c r="AR86" s="2"/>
      <c r="AS86" s="2"/>
      <c r="AT86" s="33"/>
      <c r="AU86" s="2"/>
      <c r="AV86" s="2"/>
      <c r="AW86" s="2"/>
      <c r="AX86" s="2"/>
      <c r="AY86" s="33"/>
      <c r="AZ86" s="2"/>
      <c r="BA86" s="2"/>
      <c r="BB86" s="2"/>
      <c r="BC86" s="2"/>
    </row>
    <row r="87" spans="1:55">
      <c r="A87" s="5"/>
      <c r="B87" s="34"/>
      <c r="C87" s="34"/>
      <c r="D87" s="26"/>
      <c r="F87" s="28"/>
      <c r="H87" s="28"/>
      <c r="I87" s="5"/>
      <c r="J87" s="26"/>
      <c r="K87" s="5"/>
      <c r="L87" s="5"/>
      <c r="M87" s="5"/>
      <c r="N87" s="5"/>
      <c r="O87" s="5"/>
      <c r="P87" s="26"/>
      <c r="Q87" s="5"/>
      <c r="R87" s="5"/>
      <c r="S87" s="5"/>
      <c r="T87" s="5"/>
      <c r="U87" s="26"/>
      <c r="V87" s="5"/>
      <c r="W87" s="2"/>
      <c r="X87" s="2"/>
      <c r="Y87" s="2"/>
      <c r="Z87" s="33"/>
      <c r="AA87" s="2"/>
      <c r="AB87" s="2"/>
      <c r="AC87" s="2"/>
      <c r="AD87" s="2"/>
      <c r="AE87" s="33"/>
      <c r="AF87" s="2"/>
      <c r="AG87" s="2"/>
      <c r="AH87" s="2"/>
      <c r="AI87" s="2"/>
      <c r="AJ87" s="33"/>
      <c r="AK87" s="2"/>
      <c r="AL87" s="2"/>
      <c r="AM87" s="2"/>
      <c r="AN87" s="2"/>
      <c r="AO87" s="33"/>
      <c r="AP87" s="2"/>
      <c r="AQ87" s="2"/>
      <c r="AR87" s="2"/>
      <c r="AS87" s="2"/>
      <c r="AT87" s="33"/>
      <c r="AU87" s="2"/>
      <c r="AV87" s="2"/>
      <c r="AW87" s="2"/>
      <c r="AX87" s="2"/>
      <c r="AY87" s="33"/>
      <c r="AZ87" s="2"/>
      <c r="BA87" s="2"/>
      <c r="BB87" s="2"/>
      <c r="BC87" s="2"/>
    </row>
    <row r="88" spans="1:55">
      <c r="A88" s="5"/>
      <c r="B88" s="5"/>
      <c r="C88" s="5"/>
      <c r="D88" s="26"/>
      <c r="F88" s="28"/>
      <c r="H88" s="28"/>
      <c r="I88" s="5"/>
      <c r="J88" s="26"/>
      <c r="K88" s="5"/>
      <c r="L88" s="5"/>
      <c r="M88" s="5"/>
      <c r="N88" s="5"/>
      <c r="O88" s="5"/>
      <c r="P88" s="26"/>
      <c r="Q88" s="5"/>
      <c r="R88" s="5"/>
      <c r="S88" s="5"/>
      <c r="T88" s="5"/>
      <c r="U88" s="26"/>
      <c r="V88" s="5"/>
      <c r="W88" s="2"/>
      <c r="X88" s="2"/>
      <c r="Y88" s="2"/>
      <c r="Z88" s="33"/>
      <c r="AA88" s="2"/>
      <c r="AB88" s="2"/>
      <c r="AC88" s="2"/>
      <c r="AD88" s="2"/>
      <c r="AE88" s="33"/>
      <c r="AF88" s="2"/>
      <c r="AG88" s="2"/>
      <c r="AH88" s="2"/>
      <c r="AI88" s="2"/>
      <c r="AJ88" s="33"/>
      <c r="AK88" s="2"/>
      <c r="AL88" s="2"/>
      <c r="AM88" s="2"/>
      <c r="AN88" s="2"/>
      <c r="AO88" s="33"/>
      <c r="AP88" s="2"/>
      <c r="AQ88" s="2"/>
      <c r="AR88" s="2"/>
      <c r="AS88" s="2"/>
      <c r="AT88" s="33"/>
      <c r="AU88" s="2"/>
      <c r="AV88" s="2"/>
      <c r="AW88" s="2"/>
      <c r="AX88" s="2"/>
      <c r="AY88" s="33"/>
      <c r="AZ88" s="2"/>
      <c r="BA88" s="2"/>
      <c r="BB88" s="2"/>
      <c r="BC88" s="2"/>
    </row>
    <row r="89" spans="1:55">
      <c r="F89" s="28"/>
      <c r="H89" s="28"/>
      <c r="K89" s="5"/>
      <c r="L89" s="5"/>
      <c r="M89" s="5"/>
      <c r="N89" s="5"/>
      <c r="O89" s="5"/>
      <c r="P89" s="26"/>
      <c r="Q89" s="5"/>
      <c r="R89" s="5"/>
      <c r="S89" s="5"/>
      <c r="T89" s="5"/>
      <c r="U89" s="26"/>
      <c r="V89" s="5"/>
      <c r="W89" s="2"/>
      <c r="X89" s="2"/>
      <c r="Y89" s="2"/>
      <c r="Z89" s="33"/>
      <c r="AA89" s="2"/>
      <c r="AB89" s="2"/>
      <c r="AC89" s="2"/>
      <c r="AD89" s="2"/>
      <c r="AE89" s="33"/>
      <c r="AF89" s="2"/>
      <c r="AG89" s="2"/>
      <c r="AH89" s="2"/>
      <c r="AI89" s="2"/>
      <c r="AJ89" s="33"/>
      <c r="AK89" s="2"/>
      <c r="AL89" s="2"/>
      <c r="AM89" s="2"/>
      <c r="AN89" s="2"/>
      <c r="AO89" s="33"/>
      <c r="AP89" s="2"/>
      <c r="AQ89" s="2"/>
      <c r="AR89" s="2"/>
      <c r="AS89" s="2"/>
      <c r="AT89" s="33"/>
      <c r="AU89" s="2"/>
      <c r="AV89" s="2"/>
      <c r="AW89" s="2"/>
      <c r="AX89" s="2"/>
      <c r="AY89" s="33"/>
      <c r="AZ89" s="2"/>
      <c r="BA89" s="2"/>
      <c r="BB89" s="2"/>
      <c r="BC89" s="2"/>
    </row>
    <row r="90" spans="1:55">
      <c r="A90" s="5"/>
      <c r="B90" s="74"/>
      <c r="C90" s="74"/>
      <c r="D90" s="26"/>
      <c r="F90" s="28"/>
      <c r="H90" s="28"/>
      <c r="I90" s="5"/>
      <c r="J90" s="26"/>
      <c r="K90" s="5"/>
      <c r="L90" s="5"/>
      <c r="M90" s="5"/>
      <c r="N90" s="5"/>
      <c r="O90" s="5"/>
      <c r="P90" s="26"/>
      <c r="Q90" s="5"/>
      <c r="R90" s="5"/>
      <c r="S90" s="5"/>
      <c r="T90" s="5"/>
      <c r="U90" s="26"/>
      <c r="V90" s="5"/>
      <c r="W90" s="2"/>
      <c r="X90" s="2"/>
      <c r="Y90" s="2"/>
      <c r="Z90" s="33"/>
      <c r="AA90" s="2"/>
      <c r="AB90" s="2"/>
      <c r="AC90" s="2"/>
      <c r="AD90" s="2"/>
      <c r="AE90" s="33"/>
      <c r="AF90" s="2"/>
      <c r="AG90" s="2"/>
      <c r="AH90" s="2"/>
      <c r="AI90" s="2"/>
      <c r="AJ90" s="33"/>
      <c r="AK90" s="2"/>
      <c r="AL90" s="2"/>
      <c r="AM90" s="2"/>
      <c r="AN90" s="2"/>
      <c r="AO90" s="33"/>
      <c r="AP90" s="2"/>
      <c r="AQ90" s="2"/>
      <c r="AR90" s="2"/>
      <c r="AS90" s="2"/>
      <c r="AT90" s="33"/>
      <c r="AU90" s="2"/>
      <c r="AV90" s="2"/>
      <c r="AW90" s="2"/>
      <c r="AX90" s="2"/>
      <c r="AY90" s="33"/>
      <c r="AZ90" s="2"/>
      <c r="BA90" s="2"/>
      <c r="BB90" s="2"/>
      <c r="BC90" s="2"/>
    </row>
    <row r="91" spans="1:55">
      <c r="A91" s="5"/>
      <c r="B91" s="72"/>
      <c r="C91" s="74"/>
      <c r="D91" s="26"/>
      <c r="F91" s="28"/>
      <c r="H91" s="28"/>
      <c r="I91" s="5"/>
      <c r="J91" s="26"/>
      <c r="K91" s="5"/>
      <c r="L91" s="5"/>
      <c r="M91" s="5"/>
      <c r="N91" s="5"/>
      <c r="O91" s="5"/>
      <c r="P91" s="26"/>
      <c r="Q91" s="5"/>
      <c r="R91" s="5"/>
      <c r="S91" s="5"/>
      <c r="T91" s="5"/>
      <c r="U91" s="26"/>
      <c r="V91" s="5"/>
      <c r="W91" s="2"/>
      <c r="X91" s="2"/>
      <c r="Y91" s="2"/>
      <c r="Z91" s="33"/>
      <c r="AA91" s="2"/>
      <c r="AB91" s="2"/>
      <c r="AC91" s="2"/>
      <c r="AD91" s="2"/>
      <c r="AE91" s="33"/>
      <c r="AF91" s="2"/>
      <c r="AG91" s="2"/>
      <c r="AH91" s="2"/>
      <c r="AI91" s="2"/>
      <c r="AJ91" s="33"/>
      <c r="AK91" s="2"/>
      <c r="AL91" s="2"/>
      <c r="AM91" s="2"/>
      <c r="AN91" s="2"/>
      <c r="AO91" s="33"/>
      <c r="AP91" s="2"/>
      <c r="AQ91" s="2"/>
      <c r="AR91" s="2"/>
      <c r="AS91" s="2"/>
      <c r="AT91" s="33"/>
      <c r="AU91" s="2"/>
      <c r="AV91" s="2"/>
      <c r="AW91" s="2"/>
      <c r="AX91" s="2"/>
      <c r="AY91" s="33"/>
      <c r="AZ91" s="2"/>
      <c r="BA91" s="2"/>
      <c r="BB91" s="2"/>
      <c r="BC91" s="2"/>
    </row>
    <row r="92" spans="1:55">
      <c r="A92" s="5"/>
      <c r="B92" s="5"/>
      <c r="C92" s="5"/>
      <c r="D92" s="5"/>
      <c r="F92" s="28"/>
      <c r="H92" s="28"/>
      <c r="I92" s="5"/>
      <c r="J92" s="26"/>
      <c r="K92" s="5"/>
      <c r="L92" s="26"/>
      <c r="M92" s="26"/>
      <c r="N92" s="26"/>
      <c r="O92" s="26"/>
      <c r="P92" s="26"/>
      <c r="Q92" s="5"/>
      <c r="R92" s="5"/>
      <c r="S92" s="5"/>
      <c r="T92" s="5"/>
      <c r="U92" s="26"/>
      <c r="V92" s="26"/>
      <c r="W92" s="33"/>
      <c r="X92" s="33"/>
      <c r="Y92" s="33"/>
      <c r="Z92" s="33"/>
      <c r="AA92" s="2"/>
      <c r="AB92" s="2"/>
      <c r="AC92" s="2"/>
      <c r="AD92" s="2"/>
      <c r="AE92" s="33"/>
      <c r="AF92" s="33"/>
      <c r="AG92" s="33"/>
      <c r="AH92" s="33"/>
      <c r="AI92" s="33"/>
      <c r="AJ92" s="33"/>
      <c r="AK92" s="2"/>
      <c r="AL92" s="2"/>
      <c r="AM92" s="2"/>
      <c r="AN92" s="2"/>
      <c r="AO92" s="33"/>
      <c r="AP92" s="33"/>
      <c r="AQ92" s="33"/>
      <c r="AR92" s="33"/>
      <c r="AS92" s="33"/>
      <c r="AT92" s="33"/>
      <c r="AU92" s="2"/>
      <c r="AV92" s="2"/>
      <c r="AW92" s="2"/>
      <c r="AX92" s="2"/>
      <c r="AY92" s="33"/>
      <c r="AZ92" s="2"/>
      <c r="BA92" s="2"/>
      <c r="BB92" s="2"/>
      <c r="BC92" s="2"/>
    </row>
    <row r="93" spans="1:55">
      <c r="A93" s="5"/>
      <c r="B93" s="5"/>
      <c r="C93" s="26"/>
      <c r="D93" s="5"/>
      <c r="E93" s="26"/>
      <c r="F93" s="26"/>
      <c r="G93" s="5"/>
      <c r="H93" s="26"/>
      <c r="I93" s="5"/>
      <c r="J93" s="26"/>
      <c r="K93" s="26"/>
      <c r="L93" s="5"/>
      <c r="M93" s="5"/>
      <c r="N93" s="273"/>
      <c r="O93" s="273"/>
      <c r="P93" s="26"/>
      <c r="Q93" s="5"/>
      <c r="R93" s="5"/>
      <c r="S93" s="273"/>
      <c r="T93" s="273"/>
      <c r="U93" s="26"/>
      <c r="V93" s="5"/>
      <c r="W93" s="2"/>
      <c r="X93" s="95"/>
      <c r="Y93" s="95"/>
      <c r="Z93" s="33"/>
      <c r="AA93" s="2"/>
      <c r="AB93" s="2"/>
      <c r="AC93" s="95"/>
      <c r="AD93" s="95"/>
      <c r="AE93" s="33"/>
      <c r="AF93" s="2"/>
      <c r="AG93" s="2"/>
      <c r="AH93" s="95"/>
      <c r="AI93" s="95"/>
      <c r="AJ93" s="33"/>
      <c r="AK93" s="2"/>
      <c r="AL93" s="2"/>
      <c r="AM93" s="95"/>
      <c r="AN93" s="95"/>
      <c r="AO93" s="33"/>
      <c r="AP93" s="2"/>
      <c r="AQ93" s="2"/>
      <c r="AR93" s="95"/>
      <c r="AS93" s="95"/>
      <c r="AT93" s="33"/>
      <c r="AU93" s="2"/>
      <c r="AV93" s="2"/>
      <c r="AW93" s="95"/>
      <c r="AX93" s="95"/>
      <c r="AY93" s="33"/>
      <c r="AZ93" s="2"/>
      <c r="BA93" s="2"/>
      <c r="BB93" s="2"/>
      <c r="BC93" s="2"/>
    </row>
    <row r="94" spans="1:55">
      <c r="A94" s="5"/>
      <c r="B94" s="5"/>
      <c r="C94" s="5"/>
      <c r="D94" s="5"/>
      <c r="E94" s="5"/>
      <c r="F94" s="26"/>
      <c r="G94" s="5"/>
      <c r="H94" s="5"/>
      <c r="I94" s="5"/>
      <c r="J94" s="5"/>
      <c r="K94" s="26"/>
      <c r="L94" s="5"/>
      <c r="M94" s="5"/>
      <c r="N94" s="5"/>
      <c r="O94" s="5"/>
      <c r="P94" s="26"/>
      <c r="Q94" s="5"/>
      <c r="R94" s="5"/>
      <c r="S94" s="5"/>
      <c r="T94" s="5"/>
      <c r="U94" s="26"/>
      <c r="V94" s="5"/>
      <c r="W94" s="2"/>
      <c r="X94" s="2"/>
      <c r="Y94" s="2"/>
      <c r="Z94" s="28"/>
      <c r="AA94" s="2"/>
      <c r="AB94" s="2"/>
      <c r="AC94" s="2"/>
      <c r="AD94" s="2"/>
      <c r="AE94" s="28"/>
      <c r="AF94" s="2"/>
      <c r="AG94" s="2"/>
      <c r="AH94" s="2"/>
      <c r="AI94" s="2"/>
      <c r="AJ94" s="28"/>
      <c r="AK94" s="2"/>
      <c r="AL94" s="2"/>
      <c r="AM94" s="2"/>
      <c r="AN94" s="2"/>
      <c r="AO94" s="28"/>
      <c r="AP94" s="2"/>
      <c r="AQ94" s="2"/>
      <c r="AR94" s="2"/>
      <c r="AS94" s="2"/>
      <c r="AT94" s="28"/>
      <c r="AU94" s="2"/>
      <c r="AV94" s="2"/>
      <c r="AW94" s="2"/>
      <c r="AX94" s="2"/>
      <c r="AY94" s="28"/>
      <c r="AZ94" s="2"/>
      <c r="BA94" s="2"/>
      <c r="BB94" s="2"/>
      <c r="BC94" s="2"/>
    </row>
    <row r="95" spans="1:55">
      <c r="A95" s="5"/>
      <c r="B95" s="5"/>
      <c r="C95" s="5"/>
      <c r="D95" s="5"/>
      <c r="E95" s="5"/>
      <c r="F95" s="26"/>
      <c r="G95" s="5"/>
      <c r="H95" s="5"/>
      <c r="I95" s="5"/>
      <c r="J95" s="5"/>
      <c r="K95" s="26"/>
      <c r="L95" s="5"/>
      <c r="M95" s="5"/>
      <c r="N95" s="5"/>
      <c r="O95" s="5"/>
      <c r="P95" s="26"/>
      <c r="Q95" s="5"/>
      <c r="R95" s="5"/>
      <c r="S95" s="5"/>
      <c r="T95" s="5"/>
      <c r="U95" s="26"/>
      <c r="V95" s="5"/>
      <c r="W95" s="2"/>
      <c r="X95" s="2"/>
      <c r="Y95" s="2"/>
      <c r="Z95" s="33"/>
      <c r="AA95" s="2"/>
      <c r="AB95" s="2"/>
      <c r="AC95" s="2"/>
      <c r="AD95" s="2"/>
      <c r="AE95" s="33"/>
      <c r="AF95" s="2"/>
      <c r="AG95" s="2"/>
      <c r="AH95" s="2"/>
      <c r="AI95" s="2"/>
      <c r="AJ95" s="33"/>
      <c r="AK95" s="2"/>
      <c r="AL95" s="2"/>
      <c r="AM95" s="2"/>
      <c r="AN95" s="2"/>
      <c r="AO95" s="33"/>
      <c r="AP95" s="2"/>
      <c r="AQ95" s="2"/>
      <c r="AR95" s="2"/>
      <c r="AS95" s="2"/>
      <c r="AT95" s="33"/>
      <c r="AU95" s="2"/>
      <c r="AV95" s="2"/>
      <c r="AW95" s="2"/>
      <c r="AX95" s="2"/>
      <c r="AY95" s="33"/>
      <c r="AZ95" s="2"/>
      <c r="BA95" s="2"/>
      <c r="BB95" s="2"/>
      <c r="BC95" s="2"/>
    </row>
    <row r="96" spans="1:5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57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57"/>
      <c r="B119" s="309"/>
      <c r="C119" s="310"/>
      <c r="D119" s="309"/>
      <c r="E119" s="310"/>
      <c r="F119" s="309"/>
      <c r="G119" s="310"/>
      <c r="H119" s="309"/>
      <c r="I119" s="310"/>
      <c r="J119" s="309"/>
      <c r="K119" s="310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5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38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2"/>
      <c r="O124" s="2"/>
      <c r="P124" s="2"/>
      <c r="Q124" s="2"/>
      <c r="R124" s="33"/>
      <c r="S124" s="33"/>
      <c r="T124" s="33"/>
      <c r="U124" s="33"/>
      <c r="V124" s="2"/>
      <c r="W124" s="2"/>
      <c r="X124" s="2"/>
      <c r="Y124" s="2"/>
      <c r="Z124" s="33"/>
      <c r="AA124" s="33"/>
      <c r="AB124" s="33"/>
      <c r="AC124" s="33"/>
      <c r="AD124" s="2"/>
      <c r="AE124" s="2"/>
      <c r="AF124" s="2"/>
      <c r="AG124" s="2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241"/>
      <c r="AT124" s="33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42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33"/>
      <c r="AQ125" s="33"/>
      <c r="AR125" s="33"/>
      <c r="AS125" s="241"/>
      <c r="AT125" s="33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38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2"/>
      <c r="O126" s="2"/>
      <c r="P126" s="2"/>
      <c r="Q126" s="2"/>
      <c r="R126" s="33"/>
      <c r="S126" s="33"/>
      <c r="T126" s="33"/>
      <c r="U126" s="33"/>
      <c r="V126" s="2"/>
      <c r="W126" s="2"/>
      <c r="X126" s="2"/>
      <c r="Y126" s="2"/>
      <c r="Z126" s="33"/>
      <c r="AA126" s="33"/>
      <c r="AB126" s="33"/>
      <c r="AC126" s="33"/>
      <c r="AD126" s="2"/>
      <c r="AE126" s="2"/>
      <c r="AF126" s="2"/>
      <c r="AG126" s="2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241"/>
      <c r="AT126" s="33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42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33"/>
      <c r="AQ127" s="33"/>
      <c r="AR127" s="33"/>
      <c r="AS127" s="241"/>
      <c r="AT127" s="33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38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2"/>
      <c r="O128" s="2"/>
      <c r="P128" s="2"/>
      <c r="Q128" s="2"/>
      <c r="R128" s="33"/>
      <c r="S128" s="33"/>
      <c r="T128" s="33"/>
      <c r="U128" s="33"/>
      <c r="V128" s="2"/>
      <c r="W128" s="2"/>
      <c r="X128" s="2"/>
      <c r="Y128" s="2"/>
      <c r="Z128" s="33"/>
      <c r="AA128" s="33"/>
      <c r="AB128" s="33"/>
      <c r="AC128" s="33"/>
      <c r="AD128" s="2"/>
      <c r="AE128" s="2"/>
      <c r="AF128" s="2"/>
      <c r="AG128" s="2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241"/>
      <c r="AT128" s="33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34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"/>
      <c r="AQ129" s="2"/>
      <c r="AR129" s="2"/>
      <c r="AS129" s="241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311"/>
      <c r="AN130" s="310"/>
      <c r="AO130" s="310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4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311"/>
      <c r="AN132" s="310"/>
      <c r="AO132" s="310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4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311"/>
      <c r="AN133" s="310"/>
      <c r="AO133" s="310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174"/>
      <c r="B134" s="17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2"/>
      <c r="AM135" s="311"/>
      <c r="AN135" s="310"/>
      <c r="AO135" s="310"/>
      <c r="AP135" s="135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4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174"/>
      <c r="B138" s="17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174"/>
      <c r="B139" s="17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174"/>
      <c r="B140" s="17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4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174"/>
      <c r="B142" s="17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3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55"/>
      <c r="C145" s="2"/>
      <c r="D145" s="2"/>
      <c r="E145" s="2"/>
      <c r="F145" s="2"/>
      <c r="G145" s="2"/>
      <c r="H145" s="2"/>
      <c r="I145" s="2"/>
      <c r="J145" s="2"/>
      <c r="K145" s="2"/>
      <c r="L145" s="33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57"/>
      <c r="B149" s="257"/>
      <c r="C149" s="257"/>
      <c r="D149" s="257"/>
      <c r="E149" s="257"/>
      <c r="F149" s="72"/>
      <c r="G149" s="7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72"/>
      <c r="B150" s="72"/>
      <c r="C150" s="72"/>
      <c r="D150" s="72"/>
      <c r="E150" s="72"/>
      <c r="F150" s="72"/>
      <c r="G150" s="7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31"/>
      <c r="B151" s="31"/>
      <c r="C151" s="31"/>
      <c r="D151" s="31"/>
      <c r="E151" s="31"/>
      <c r="F151" s="31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4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3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38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33"/>
      <c r="B164" s="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33"/>
      <c r="B168" s="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3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57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57"/>
      <c r="B183" s="309"/>
      <c r="C183" s="310"/>
      <c r="D183" s="309"/>
      <c r="E183" s="310"/>
      <c r="F183" s="309"/>
      <c r="G183" s="310"/>
      <c r="H183" s="309"/>
      <c r="I183" s="310"/>
      <c r="J183" s="309"/>
      <c r="K183" s="310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5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38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2"/>
      <c r="O188" s="2"/>
      <c r="P188" s="2"/>
      <c r="Q188" s="2"/>
      <c r="R188" s="33"/>
      <c r="S188" s="33"/>
      <c r="T188" s="33"/>
      <c r="U188" s="33"/>
      <c r="V188" s="2"/>
      <c r="W188" s="2"/>
      <c r="X188" s="2"/>
      <c r="Y188" s="2"/>
      <c r="Z188" s="33"/>
      <c r="AA188" s="33"/>
      <c r="AB188" s="33"/>
      <c r="AC188" s="33"/>
      <c r="AD188" s="2"/>
      <c r="AE188" s="2"/>
      <c r="AF188" s="2"/>
      <c r="AG188" s="2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241"/>
      <c r="AT188" s="33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42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33"/>
      <c r="AQ189" s="33"/>
      <c r="AR189" s="33"/>
      <c r="AS189" s="241"/>
      <c r="AT189" s="33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38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2"/>
      <c r="O190" s="2"/>
      <c r="P190" s="2"/>
      <c r="Q190" s="2"/>
      <c r="R190" s="33"/>
      <c r="S190" s="33"/>
      <c r="T190" s="33"/>
      <c r="U190" s="33"/>
      <c r="V190" s="2"/>
      <c r="W190" s="2"/>
      <c r="X190" s="2"/>
      <c r="Y190" s="2"/>
      <c r="Z190" s="33"/>
      <c r="AA190" s="33"/>
      <c r="AB190" s="33"/>
      <c r="AC190" s="33"/>
      <c r="AD190" s="2"/>
      <c r="AE190" s="2"/>
      <c r="AF190" s="2"/>
      <c r="AG190" s="2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241"/>
      <c r="AT190" s="33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42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33"/>
      <c r="AQ191" s="33"/>
      <c r="AR191" s="33"/>
      <c r="AS191" s="241"/>
      <c r="AT191" s="33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38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2"/>
      <c r="O192" s="2"/>
      <c r="P192" s="2"/>
      <c r="Q192" s="2"/>
      <c r="R192" s="33"/>
      <c r="S192" s="33"/>
      <c r="T192" s="33"/>
      <c r="U192" s="33"/>
      <c r="V192" s="2"/>
      <c r="W192" s="2"/>
      <c r="X192" s="2"/>
      <c r="Y192" s="2"/>
      <c r="Z192" s="33"/>
      <c r="AA192" s="33"/>
      <c r="AB192" s="33"/>
      <c r="AC192" s="33"/>
      <c r="AD192" s="2"/>
      <c r="AE192" s="2"/>
      <c r="AF192" s="2"/>
      <c r="AG192" s="2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241"/>
      <c r="AT192" s="33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34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"/>
      <c r="AQ193" s="2"/>
      <c r="AR193" s="2"/>
      <c r="AS193" s="241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311"/>
      <c r="AN194" s="310"/>
      <c r="AO194" s="310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4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311"/>
      <c r="AN196" s="310"/>
      <c r="AO196" s="310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4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311"/>
      <c r="AN197" s="310"/>
      <c r="AO197" s="310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174"/>
      <c r="B198" s="17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2"/>
      <c r="AM199" s="311"/>
      <c r="AN199" s="310"/>
      <c r="AO199" s="310"/>
      <c r="AP199" s="135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4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174"/>
      <c r="B202" s="17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174"/>
      <c r="B203" s="17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174"/>
      <c r="B204" s="17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4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174"/>
      <c r="B206" s="17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3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55"/>
      <c r="C209" s="2"/>
      <c r="D209" s="2"/>
      <c r="E209" s="2"/>
      <c r="F209" s="2"/>
      <c r="G209" s="2"/>
      <c r="H209" s="2"/>
      <c r="I209" s="2"/>
      <c r="J209" s="2"/>
      <c r="K209" s="2"/>
      <c r="L209" s="33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57"/>
      <c r="B213" s="257"/>
      <c r="C213" s="257"/>
      <c r="D213" s="257"/>
      <c r="E213" s="257"/>
      <c r="F213" s="72"/>
      <c r="G213" s="7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72"/>
      <c r="B214" s="72"/>
      <c r="C214" s="72"/>
      <c r="D214" s="72"/>
      <c r="E214" s="72"/>
      <c r="F214" s="72"/>
      <c r="G214" s="7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31"/>
      <c r="B215" s="31"/>
      <c r="C215" s="31"/>
      <c r="D215" s="31"/>
      <c r="E215" s="31"/>
      <c r="F215" s="31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4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33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38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33"/>
      <c r="B228" s="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33"/>
      <c r="B232" s="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3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  <row r="1040" spans="1:5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</row>
    <row r="1041" spans="1:5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</row>
    <row r="1042" spans="1:5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</row>
    <row r="1043" spans="1:5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</row>
  </sheetData>
  <mergeCells count="31">
    <mergeCell ref="AP74:AY74"/>
    <mergeCell ref="B119:C119"/>
    <mergeCell ref="AM196:AO196"/>
    <mergeCell ref="AM197:AO197"/>
    <mergeCell ref="AM199:AO199"/>
    <mergeCell ref="H119:I119"/>
    <mergeCell ref="J119:K119"/>
    <mergeCell ref="AM130:AO130"/>
    <mergeCell ref="AM132:AO132"/>
    <mergeCell ref="AM133:AO133"/>
    <mergeCell ref="AM135:AO135"/>
    <mergeCell ref="AM194:AO194"/>
    <mergeCell ref="AM17:AO17"/>
    <mergeCell ref="AM19:AO19"/>
    <mergeCell ref="D119:E119"/>
    <mergeCell ref="F119:G119"/>
    <mergeCell ref="B183:C183"/>
    <mergeCell ref="D183:E183"/>
    <mergeCell ref="F183:G183"/>
    <mergeCell ref="H183:I183"/>
    <mergeCell ref="J183:K183"/>
    <mergeCell ref="AM20:AO20"/>
    <mergeCell ref="AM22:AO22"/>
    <mergeCell ref="L74:U74"/>
    <mergeCell ref="V74:AE74"/>
    <mergeCell ref="AF74:AO74"/>
    <mergeCell ref="B2:C2"/>
    <mergeCell ref="D2:E2"/>
    <mergeCell ref="F2:G2"/>
    <mergeCell ref="H2:I2"/>
    <mergeCell ref="J2:K2"/>
  </mergeCells>
  <conditionalFormatting sqref="A48 A159 A223">
    <cfRule type="cellIs" dxfId="147" priority="6" operator="greaterThanOrEqual">
      <formula>0.14</formula>
    </cfRule>
    <cfRule type="cellIs" dxfId="146" priority="7" operator="greaterThanOrEqual">
      <formula>0.06</formula>
    </cfRule>
    <cfRule type="cellIs" dxfId="145" priority="8" operator="greaterThanOrEqual">
      <formula>0.01</formula>
    </cfRule>
  </conditionalFormatting>
  <conditionalFormatting sqref="A53 A164 A228">
    <cfRule type="cellIs" dxfId="144" priority="3" operator="greaterThanOrEqual">
      <formula>0.4</formula>
    </cfRule>
    <cfRule type="cellIs" dxfId="143" priority="4" operator="greaterThanOrEqual">
      <formula>0.25</formula>
    </cfRule>
    <cfRule type="cellIs" dxfId="142" priority="5" operator="greaterThanOrEqual">
      <formula>0.1</formula>
    </cfRule>
  </conditionalFormatting>
  <conditionalFormatting sqref="A57 A168 A232">
    <cfRule type="cellIs" dxfId="141" priority="9" operator="greaterThanOrEqual">
      <formula>0.14</formula>
    </cfRule>
    <cfRule type="cellIs" dxfId="140" priority="10" operator="greaterThanOrEqual">
      <formula>0.06</formula>
    </cfRule>
    <cfRule type="cellIs" dxfId="139" priority="11" operator="greaterThanOrEqual">
      <formula>0.01</formula>
    </cfRule>
  </conditionalFormatting>
  <conditionalFormatting sqref="B64:B66">
    <cfRule type="cellIs" dxfId="138" priority="1" operator="greaterThan">
      <formula>4.018</formula>
    </cfRule>
    <cfRule type="cellIs" dxfId="137" priority="2" operator="lessThan">
      <formula>4.018</formula>
    </cfRule>
  </conditionalFormatting>
  <conditionalFormatting sqref="F75:F84">
    <cfRule type="cellIs" dxfId="136" priority="13" operator="greaterThanOrEqual">
      <formula>4.018</formula>
    </cfRule>
    <cfRule type="cellIs" dxfId="135" priority="14" operator="lessThan">
      <formula>4.018</formula>
    </cfRule>
  </conditionalFormatting>
  <conditionalFormatting sqref="L33 L144 L208">
    <cfRule type="cellIs" dxfId="134" priority="12" operator="greaterThan">
      <formula>0</formula>
    </cfRule>
  </conditionalFormatting>
  <hyperlinks>
    <hyperlink ref="F43" r:id="rId1" xr:uid="{00000000-0004-0000-0400-000000000000}"/>
    <hyperlink ref="L48" r:id="rId2" location=":~:text=ANOVA%20%2D%20(Partial)%20Eta%20Squared&amp;text=%CE%B72%20%3D%200.01%20indicates%20a,0.14%20indicates%20a%20large%20effect." xr:uid="{00000000-0004-0000-0400-000001000000}"/>
    <hyperlink ref="G62" r:id="rId3" xr:uid="{00000000-0004-0000-0400-000002000000}"/>
    <hyperlink ref="B68" r:id="rId4" xr:uid="{00000000-0004-0000-0400-000003000000}"/>
    <hyperlink ref="A70" r:id="rId5" xr:uid="{00000000-0004-0000-0400-000004000000}"/>
    <hyperlink ref="A71" r:id="rId6" xr:uid="{00000000-0004-0000-0400-000005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C1029"/>
  <sheetViews>
    <sheetView workbookViewId="0"/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</row>
    <row r="3" spans="1:55">
      <c r="A3" s="236" t="s">
        <v>66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</row>
    <row r="4" spans="1:55">
      <c r="A4" s="57" t="s">
        <v>69</v>
      </c>
      <c r="B4" s="57" t="s">
        <v>70</v>
      </c>
      <c r="C4" s="57" t="s">
        <v>53</v>
      </c>
      <c r="D4" s="57" t="s">
        <v>70</v>
      </c>
      <c r="E4" s="57" t="s">
        <v>53</v>
      </c>
      <c r="F4" s="57" t="s">
        <v>70</v>
      </c>
      <c r="G4" s="57" t="s">
        <v>53</v>
      </c>
      <c r="H4" s="57" t="s">
        <v>70</v>
      </c>
      <c r="I4" s="57" t="s">
        <v>53</v>
      </c>
      <c r="J4" s="57" t="s">
        <v>70</v>
      </c>
      <c r="K4" s="57" t="s">
        <v>53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>
        <v>2</v>
      </c>
      <c r="F5" s="237"/>
      <c r="G5" s="237"/>
      <c r="H5" s="237"/>
      <c r="I5" s="237"/>
      <c r="J5" s="237">
        <v>1</v>
      </c>
      <c r="K5" s="237">
        <v>2</v>
      </c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-8.3437630371304569E-2</v>
      </c>
      <c r="C7" s="239">
        <v>-3.3832086450541206E-2</v>
      </c>
      <c r="D7" s="214">
        <v>-0.29664334499416917</v>
      </c>
      <c r="E7" s="214">
        <v>0.22061512884455495</v>
      </c>
      <c r="F7" s="206">
        <v>-0.17027162139642901</v>
      </c>
      <c r="G7" s="206">
        <v>0.21951624968829267</v>
      </c>
      <c r="H7" s="207">
        <v>-0.31928232453584965</v>
      </c>
      <c r="I7" s="207">
        <v>-6.0215946843858066E-2</v>
      </c>
      <c r="J7" s="240">
        <v>-0.19181038073815374</v>
      </c>
      <c r="K7" s="240">
        <v>-0.10068117627511841</v>
      </c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-8.160431330725762E-2</v>
      </c>
      <c r="AQ7" s="33" t="s">
        <v>75</v>
      </c>
      <c r="AR7" s="33">
        <f>AP7-AP13</f>
        <v>7.0222266595575178E-2</v>
      </c>
      <c r="AS7" s="241">
        <f>AR7^2</f>
        <v>4.9311667258200333E-3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</row>
    <row r="8" spans="1:55">
      <c r="A8" s="242" t="s">
        <v>76</v>
      </c>
      <c r="B8" s="235">
        <f t="shared" ref="B8:K8" si="0">(B7-$AP7)^2</f>
        <v>3.361051457325726E-6</v>
      </c>
      <c r="C8" s="235">
        <f t="shared" si="0"/>
        <v>2.2821856588495768E-3</v>
      </c>
      <c r="D8" s="243">
        <f t="shared" si="0"/>
        <v>4.6241785148844548E-2</v>
      </c>
      <c r="E8" s="243">
        <f t="shared" si="0"/>
        <v>9.1336591214552787E-2</v>
      </c>
      <c r="F8" s="244">
        <f t="shared" si="0"/>
        <v>7.8618915237800395E-3</v>
      </c>
      <c r="G8" s="244">
        <f t="shared" si="0"/>
        <v>9.0673593458757168E-2</v>
      </c>
      <c r="H8" s="196">
        <f t="shared" si="0"/>
        <v>5.649083702157872E-2</v>
      </c>
      <c r="I8" s="196">
        <f t="shared" si="0"/>
        <v>4.5746221997267474E-4</v>
      </c>
      <c r="J8" s="232">
        <f t="shared" si="0"/>
        <v>1.2145377298583221E-2</v>
      </c>
      <c r="K8" s="232">
        <f t="shared" si="0"/>
        <v>3.6392670069453845E-4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33"/>
      <c r="AV8" s="33"/>
      <c r="AW8" s="33"/>
      <c r="AX8" s="33"/>
      <c r="AY8" s="33"/>
      <c r="AZ8" s="33"/>
      <c r="BA8" s="33"/>
      <c r="BB8" s="33"/>
      <c r="BC8" s="33"/>
    </row>
    <row r="9" spans="1:55">
      <c r="A9" s="238">
        <v>50</v>
      </c>
      <c r="B9" s="239">
        <v>-0.20032551539938073</v>
      </c>
      <c r="C9" s="239">
        <v>0.22039092264369259</v>
      </c>
      <c r="D9" s="214">
        <v>-0.30253438932888127</v>
      </c>
      <c r="E9" s="214">
        <v>-5.7927838464067342E-2</v>
      </c>
      <c r="F9" s="206">
        <v>-0.23687583222370756</v>
      </c>
      <c r="G9" s="206">
        <v>9.6163386803381531E-2</v>
      </c>
      <c r="H9" s="207">
        <v>-0.31720492758449692</v>
      </c>
      <c r="I9" s="207">
        <v>4.1353072533298625E-2</v>
      </c>
      <c r="J9" s="240">
        <v>-0.22059313562146629</v>
      </c>
      <c r="K9" s="240">
        <v>0.23221376571806415</v>
      </c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-7.4534049092356308E-2</v>
      </c>
      <c r="AQ9" s="33" t="s">
        <v>77</v>
      </c>
      <c r="AR9" s="33">
        <f>AP9-AP13</f>
        <v>7.729253081047649E-2</v>
      </c>
      <c r="AS9" s="241">
        <f>AR9^2</f>
        <v>5.9741353190884573E-3</v>
      </c>
      <c r="AT9" s="33"/>
      <c r="AU9" s="33"/>
      <c r="AV9" s="33"/>
      <c r="AW9" s="33"/>
      <c r="AX9" s="33"/>
      <c r="AY9" s="33"/>
      <c r="AZ9" s="33"/>
      <c r="BA9" s="33"/>
      <c r="BB9" s="33"/>
      <c r="BC9" s="33"/>
    </row>
    <row r="10" spans="1:55">
      <c r="A10" s="242" t="s">
        <v>78</v>
      </c>
      <c r="B10" s="235">
        <f t="shared" ref="B10:K10" si="1">(B9-$AP9)^2</f>
        <v>1.5823492995671262E-2</v>
      </c>
      <c r="C10" s="235">
        <f t="shared" si="1"/>
        <v>8.698073895350926E-2</v>
      </c>
      <c r="D10" s="243">
        <f t="shared" si="1"/>
        <v>5.1984155147971146E-2</v>
      </c>
      <c r="E10" s="243">
        <f t="shared" si="1"/>
        <v>2.7576623143109742E-4</v>
      </c>
      <c r="F10" s="244">
        <f t="shared" si="1"/>
        <v>2.6354854550266683E-2</v>
      </c>
      <c r="G10" s="244">
        <f t="shared" si="1"/>
        <v>2.9137614621379523E-2</v>
      </c>
      <c r="H10" s="196">
        <f t="shared" si="1"/>
        <v>5.8889155268147274E-2</v>
      </c>
      <c r="I10" s="196">
        <f t="shared" si="1"/>
        <v>1.3429824958679337E-2</v>
      </c>
      <c r="J10" s="232">
        <f t="shared" si="1"/>
        <v>2.1333256757718036E-2</v>
      </c>
      <c r="K10" s="232">
        <f t="shared" si="1"/>
        <v>9.4094221890967999E-2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33"/>
      <c r="AV10" s="33"/>
      <c r="AW10" s="33"/>
      <c r="AX10" s="33"/>
      <c r="AY10" s="33"/>
      <c r="AZ10" s="33"/>
      <c r="BA10" s="33"/>
      <c r="BB10" s="33"/>
      <c r="BC10" s="33"/>
    </row>
    <row r="11" spans="1:55">
      <c r="A11" s="238">
        <v>70</v>
      </c>
      <c r="B11" s="239">
        <v>-0.58314035818409637</v>
      </c>
      <c r="C11" s="239">
        <v>0.12284180090871967</v>
      </c>
      <c r="D11" s="214">
        <v>-0.59682896379525496</v>
      </c>
      <c r="E11" s="214">
        <v>3.8169200264374509E-2</v>
      </c>
      <c r="F11" s="206">
        <v>-0.52184740962852116</v>
      </c>
      <c r="G11" s="206">
        <v>-2.5611368142791089E-3</v>
      </c>
      <c r="H11" s="207">
        <v>-0.67561990347812717</v>
      </c>
      <c r="I11" s="207">
        <v>5.4500412881730072E-3</v>
      </c>
      <c r="J11" s="240">
        <v>-0.68636969192341168</v>
      </c>
      <c r="K11" s="240">
        <v>-9.3507351726421759E-2</v>
      </c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-0.29934137730888444</v>
      </c>
      <c r="AQ11" s="33" t="s">
        <v>79</v>
      </c>
      <c r="AR11" s="33">
        <f>AP11-AP13</f>
        <v>-0.14751479740605164</v>
      </c>
      <c r="AS11" s="241">
        <f>AR11^2</f>
        <v>2.1760615453748459E-2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</row>
    <row r="12" spans="1:55">
      <c r="A12" s="34" t="s">
        <v>80</v>
      </c>
      <c r="B12" s="235">
        <f t="shared" ref="B12:K12" si="2">(B11-$AP11)^2</f>
        <v>8.0541861545808904E-2</v>
      </c>
      <c r="C12" s="235">
        <f t="shared" si="2"/>
        <v>0.17823863596991726</v>
      </c>
      <c r="D12" s="243">
        <f t="shared" si="2"/>
        <v>8.8498864113485787E-2</v>
      </c>
      <c r="E12" s="243">
        <f t="shared" si="2"/>
        <v>0.11391338997383486</v>
      </c>
      <c r="F12" s="244">
        <f t="shared" si="2"/>
        <v>4.9508934418627221E-2</v>
      </c>
      <c r="G12" s="244">
        <f t="shared" si="2"/>
        <v>8.8078511148035776E-2</v>
      </c>
      <c r="H12" s="196">
        <f t="shared" si="2"/>
        <v>0.14158552925609749</v>
      </c>
      <c r="I12" s="196">
        <f t="shared" si="2"/>
        <v>9.2897808850406688E-2</v>
      </c>
      <c r="J12" s="232">
        <f t="shared" si="2"/>
        <v>0.14979091631336147</v>
      </c>
      <c r="K12" s="232">
        <f t="shared" si="2"/>
        <v>4.2367646087481892E-2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311" t="s">
        <v>81</v>
      </c>
      <c r="AN13" s="310"/>
      <c r="AO13" s="310"/>
      <c r="AP13" s="33">
        <f>AVERAGE(AP7:AP11)</f>
        <v>-0.1518265799028328</v>
      </c>
      <c r="AQ13" s="2" t="s">
        <v>82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45" t="s">
        <v>83</v>
      </c>
      <c r="B14" s="24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47" t="s">
        <v>84</v>
      </c>
      <c r="B15" s="248">
        <f>(AP18*AS7)+(AP18*AS9)+(AP18*AS11)</f>
        <v>0.32665917498656949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85</v>
      </c>
      <c r="AM15" s="311" t="s">
        <v>86</v>
      </c>
      <c r="AN15" s="310"/>
      <c r="AO15" s="310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47" t="s">
        <v>87</v>
      </c>
      <c r="B16" s="248">
        <f>(B15)/(B17)</f>
        <v>0.16332958749328474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88</v>
      </c>
      <c r="AM16" s="311" t="s">
        <v>89</v>
      </c>
      <c r="AN16" s="310"/>
      <c r="AO16" s="310"/>
      <c r="AP16" s="2">
        <f>AP18*AP15</f>
        <v>30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49" t="s">
        <v>90</v>
      </c>
      <c r="B17" s="250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2" t="s">
        <v>91</v>
      </c>
      <c r="AM18" s="311" t="s">
        <v>92</v>
      </c>
      <c r="AN18" s="310"/>
      <c r="AO18" s="310"/>
      <c r="AP18" s="135">
        <f>COUNT(B7:AO7)</f>
        <v>10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5" t="s">
        <v>93</v>
      </c>
      <c r="B19" s="24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94</v>
      </c>
      <c r="B20" s="248">
        <f>SUM(B21:B23)</f>
        <v>1.7315821903498696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51" t="s">
        <v>95</v>
      </c>
      <c r="B21" s="252">
        <f>SUM(B8:AO8)</f>
        <v>0.30785701129707055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51" t="s">
        <v>96</v>
      </c>
      <c r="B22" s="252">
        <f>SUM(B10:AO10)</f>
        <v>0.39830308137574161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51" t="s">
        <v>97</v>
      </c>
      <c r="B23" s="252">
        <f>SUM(B12:AO12)</f>
        <v>1.0254220976770574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98</v>
      </c>
      <c r="B24" s="248">
        <f>B20/B25</f>
        <v>6.4132673716661842E-2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49" t="s">
        <v>99</v>
      </c>
      <c r="B25" s="253">
        <f>AP16-AP15</f>
        <v>27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45" t="s">
        <v>100</v>
      </c>
      <c r="B27" s="109" t="s">
        <v>101</v>
      </c>
      <c r="C27" s="109"/>
      <c r="D27" s="109" t="s">
        <v>102</v>
      </c>
      <c r="E27" s="109" t="s">
        <v>103</v>
      </c>
      <c r="F27" s="109"/>
      <c r="G27" s="109"/>
      <c r="H27" s="109"/>
      <c r="I27" s="109" t="s">
        <v>104</v>
      </c>
      <c r="J27" s="109"/>
      <c r="K27" s="246"/>
      <c r="L27" s="254">
        <f>B28-A39</f>
        <v>-0.80738549680408678</v>
      </c>
      <c r="M27" s="2" t="s">
        <v>105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47" t="s">
        <v>106</v>
      </c>
      <c r="B28" s="255">
        <f>B16/B24</f>
        <v>2.5467453331959131</v>
      </c>
      <c r="C28" s="2"/>
      <c r="D28" s="2" t="s">
        <v>107</v>
      </c>
      <c r="E28" s="2" t="s">
        <v>108</v>
      </c>
      <c r="F28" s="2"/>
      <c r="G28" s="2"/>
      <c r="H28" s="2"/>
      <c r="I28" s="2" t="s">
        <v>109</v>
      </c>
      <c r="J28" s="2"/>
      <c r="K28" s="256"/>
      <c r="L28" s="254">
        <f>A39-B28</f>
        <v>0.80738549680408678</v>
      </c>
      <c r="M28" s="2" t="s">
        <v>110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57"/>
      <c r="B32" s="257"/>
      <c r="C32" s="257"/>
      <c r="D32" s="257"/>
      <c r="E32" s="257"/>
      <c r="F32" s="72"/>
      <c r="G32" s="7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2"/>
      <c r="B33" s="72"/>
      <c r="C33" s="72"/>
      <c r="D33" s="72"/>
      <c r="E33" s="72"/>
      <c r="F33" s="72"/>
      <c r="G33" s="7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31"/>
      <c r="B34" s="31"/>
      <c r="C34" s="31"/>
      <c r="D34" s="31"/>
      <c r="E34" s="31"/>
      <c r="F34" s="3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45" t="s">
        <v>111</v>
      </c>
      <c r="B37" s="109"/>
      <c r="C37" s="109"/>
      <c r="D37" s="109"/>
      <c r="E37" s="246"/>
      <c r="F37" s="258" t="s">
        <v>112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47" t="s">
        <v>113</v>
      </c>
      <c r="B38" s="2" t="s">
        <v>114</v>
      </c>
      <c r="C38" s="2">
        <f>B17</f>
        <v>2</v>
      </c>
      <c r="D38" s="2" t="s">
        <v>115</v>
      </c>
      <c r="E38" s="256">
        <f>B25</f>
        <v>27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59">
        <v>3.3541308299999999</v>
      </c>
      <c r="B39" s="3"/>
      <c r="C39" s="3"/>
      <c r="D39" s="3"/>
      <c r="E39" s="260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45" t="s">
        <v>116</v>
      </c>
      <c r="B41" s="109"/>
      <c r="C41" s="109"/>
      <c r="D41" s="109"/>
      <c r="E41" s="109"/>
      <c r="F41" s="109"/>
      <c r="G41" s="109"/>
      <c r="H41" s="24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61">
        <f>(B15)/(B15+B20)</f>
        <v>0.15870790495611964</v>
      </c>
      <c r="B42" s="2"/>
      <c r="C42" s="2"/>
      <c r="D42" s="2"/>
      <c r="E42" s="2"/>
      <c r="F42" s="2"/>
      <c r="G42" s="2"/>
      <c r="H42" s="256"/>
      <c r="I42" s="2">
        <v>0.01</v>
      </c>
      <c r="J42" s="2" t="s">
        <v>117</v>
      </c>
      <c r="K42" s="2"/>
      <c r="L42" s="262" t="s">
        <v>118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63">
        <f>100*A42</f>
        <v>15.870790495611963</v>
      </c>
      <c r="B43" s="2" t="s">
        <v>119</v>
      </c>
      <c r="C43" s="2"/>
      <c r="D43" s="2"/>
      <c r="E43" s="2"/>
      <c r="F43" s="2"/>
      <c r="G43" s="2"/>
      <c r="H43" s="256"/>
      <c r="I43" s="2">
        <v>0.06</v>
      </c>
      <c r="J43" s="2" t="s">
        <v>120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64" t="s">
        <v>121</v>
      </c>
      <c r="B44" s="265" t="s">
        <v>122</v>
      </c>
      <c r="C44" s="3" t="s">
        <v>123</v>
      </c>
      <c r="D44" s="3"/>
      <c r="E44" s="3"/>
      <c r="F44" s="3"/>
      <c r="G44" s="3"/>
      <c r="H44" s="260"/>
      <c r="I44" s="2">
        <v>0.14000000000000001</v>
      </c>
      <c r="J44" s="2" t="s">
        <v>124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45" t="s">
        <v>125</v>
      </c>
      <c r="B46" s="109" t="s">
        <v>126</v>
      </c>
      <c r="C46" s="109"/>
      <c r="D46" s="109"/>
      <c r="E46" s="109"/>
      <c r="F46" s="109"/>
      <c r="G46" s="109"/>
      <c r="H46" s="246"/>
      <c r="I46" s="2">
        <v>0.1</v>
      </c>
      <c r="J46" s="2" t="s">
        <v>117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61">
        <f>SQRT(A42^2)/(1-(A42^2))</f>
        <v>0.16280876453164497</v>
      </c>
      <c r="B47" s="1" t="s">
        <v>127</v>
      </c>
      <c r="C47" s="2"/>
      <c r="D47" s="2"/>
      <c r="E47" s="2"/>
      <c r="F47" s="2"/>
      <c r="G47" s="2"/>
      <c r="H47" s="256"/>
      <c r="I47" s="2">
        <v>0.25</v>
      </c>
      <c r="J47" s="2" t="s">
        <v>120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64"/>
      <c r="B48" s="3"/>
      <c r="C48" s="3"/>
      <c r="D48" s="3"/>
      <c r="E48" s="3"/>
      <c r="F48" s="3"/>
      <c r="G48" s="3"/>
      <c r="H48" s="260"/>
      <c r="I48" s="2">
        <v>0.4</v>
      </c>
      <c r="J48" s="2" t="s">
        <v>124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45" t="s">
        <v>128</v>
      </c>
      <c r="B50" s="109" t="s">
        <v>129</v>
      </c>
      <c r="C50" s="109"/>
      <c r="D50" s="109"/>
      <c r="E50" s="109"/>
      <c r="F50" s="109"/>
      <c r="G50" s="109"/>
      <c r="H50" s="24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61">
        <f>(B15-(B17*B24))/(B15+B20+B24)</f>
        <v>9.3477315450842674E-2</v>
      </c>
      <c r="B51" s="1" t="s">
        <v>130</v>
      </c>
      <c r="C51" s="2"/>
      <c r="D51" s="2"/>
      <c r="E51" s="2"/>
      <c r="F51" s="2"/>
      <c r="G51" s="2"/>
      <c r="H51" s="256"/>
      <c r="I51" s="2">
        <v>0.01</v>
      </c>
      <c r="J51" s="2" t="s">
        <v>117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7"/>
      <c r="B52" s="2"/>
      <c r="C52" s="2"/>
      <c r="D52" s="2"/>
      <c r="E52" s="2"/>
      <c r="F52" s="2"/>
      <c r="G52" s="2"/>
      <c r="H52" s="256"/>
      <c r="I52" s="2">
        <v>0.06</v>
      </c>
      <c r="J52" s="2" t="s">
        <v>120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66" t="s">
        <v>131</v>
      </c>
      <c r="B53" s="3"/>
      <c r="C53" s="3"/>
      <c r="D53" s="3"/>
      <c r="E53" s="3"/>
      <c r="F53" s="3"/>
      <c r="G53" s="3"/>
      <c r="H53" s="260"/>
      <c r="I53" s="2">
        <v>0.14000000000000001</v>
      </c>
      <c r="J53" s="2" t="s">
        <v>124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132</v>
      </c>
      <c r="B56" s="2" t="s">
        <v>133</v>
      </c>
      <c r="C56" s="2"/>
      <c r="F56" s="2"/>
      <c r="G56" s="262" t="s">
        <v>134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B57" s="2"/>
      <c r="C57" s="2"/>
      <c r="D57" s="2" t="s">
        <v>135</v>
      </c>
      <c r="E57" s="33">
        <f>B24/AP18</f>
        <v>6.4132673716661842E-3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136</v>
      </c>
      <c r="B58" s="33">
        <f>E58/SQRT(E57)</f>
        <v>2.8071834258392658</v>
      </c>
      <c r="C58" s="2"/>
      <c r="D58" s="2" t="s">
        <v>137</v>
      </c>
      <c r="E58" s="33">
        <f>ABS(AP11-AP9)</f>
        <v>0.22480732821652813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138</v>
      </c>
      <c r="B59" s="33">
        <f>E59/SQRT(E57)</f>
        <v>8.8286839569833089E-2</v>
      </c>
      <c r="C59" s="2"/>
      <c r="D59" s="2" t="s">
        <v>137</v>
      </c>
      <c r="E59" s="33">
        <f>ABS(AP9-AP7)</f>
        <v>7.0702642149013117E-3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139</v>
      </c>
      <c r="B60" s="33">
        <f>E60/SQRT(E57)</f>
        <v>1.0189982577991694</v>
      </c>
      <c r="C60" s="2"/>
      <c r="D60" s="2" t="s">
        <v>137</v>
      </c>
      <c r="E60" s="33">
        <f>ABS(P11-AP7)</f>
        <v>8.160431330725762E-2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140</v>
      </c>
      <c r="B62" s="267" t="s">
        <v>141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142</v>
      </c>
      <c r="B63" s="33">
        <v>3.51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68" t="s">
        <v>143</v>
      </c>
      <c r="B64" s="2">
        <v>3.5059999999999998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62" t="s">
        <v>144</v>
      </c>
      <c r="B65" s="2">
        <v>3.508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57"/>
      <c r="B68" s="312">
        <v>1</v>
      </c>
      <c r="C68" s="313"/>
      <c r="D68" s="313"/>
      <c r="E68" s="313"/>
      <c r="F68" s="313"/>
      <c r="G68" s="313"/>
      <c r="H68" s="313"/>
      <c r="I68" s="313"/>
      <c r="J68" s="313"/>
      <c r="K68" s="314"/>
      <c r="L68" s="309">
        <v>2</v>
      </c>
      <c r="M68" s="310"/>
      <c r="N68" s="310"/>
      <c r="O68" s="310"/>
      <c r="P68" s="310"/>
      <c r="Q68" s="310"/>
      <c r="R68" s="310"/>
      <c r="S68" s="310"/>
      <c r="T68" s="310"/>
      <c r="U68" s="310"/>
      <c r="V68" s="312">
        <v>3</v>
      </c>
      <c r="W68" s="313"/>
      <c r="X68" s="313"/>
      <c r="Y68" s="313"/>
      <c r="Z68" s="313"/>
      <c r="AA68" s="313"/>
      <c r="AB68" s="313"/>
      <c r="AC68" s="313"/>
      <c r="AD68" s="313"/>
      <c r="AE68" s="314"/>
      <c r="AF68" s="309">
        <v>4</v>
      </c>
      <c r="AG68" s="310"/>
      <c r="AH68" s="310"/>
      <c r="AI68" s="310"/>
      <c r="AJ68" s="310"/>
      <c r="AK68" s="310"/>
      <c r="AL68" s="310"/>
      <c r="AM68" s="310"/>
      <c r="AN68" s="310"/>
      <c r="AO68" s="310"/>
      <c r="AP68" s="312">
        <v>5</v>
      </c>
      <c r="AQ68" s="313"/>
      <c r="AR68" s="313"/>
      <c r="AS68" s="313"/>
      <c r="AT68" s="313"/>
      <c r="AU68" s="313"/>
      <c r="AV68" s="313"/>
      <c r="AW68" s="313"/>
      <c r="AX68" s="313"/>
      <c r="AY68" s="314"/>
      <c r="AZ68" s="57"/>
      <c r="BA68" s="57"/>
      <c r="BB68" s="57"/>
      <c r="BC68" s="57"/>
    </row>
    <row r="69" spans="1:55">
      <c r="A69" s="271"/>
      <c r="B69" s="290" t="s">
        <v>156</v>
      </c>
      <c r="C69" s="271" t="s">
        <v>157</v>
      </c>
      <c r="D69" s="271" t="s">
        <v>158</v>
      </c>
      <c r="E69" s="271" t="s">
        <v>159</v>
      </c>
      <c r="F69" s="291" t="s">
        <v>160</v>
      </c>
      <c r="G69" s="271" t="s">
        <v>161</v>
      </c>
      <c r="H69" s="271" t="s">
        <v>162</v>
      </c>
      <c r="I69" s="271" t="s">
        <v>163</v>
      </c>
      <c r="J69" s="271" t="s">
        <v>164</v>
      </c>
      <c r="K69" s="292" t="s">
        <v>13</v>
      </c>
      <c r="L69" s="290" t="s">
        <v>156</v>
      </c>
      <c r="M69" s="271" t="s">
        <v>157</v>
      </c>
      <c r="N69" s="271" t="s">
        <v>158</v>
      </c>
      <c r="O69" s="271" t="s">
        <v>159</v>
      </c>
      <c r="P69" s="291" t="s">
        <v>160</v>
      </c>
      <c r="Q69" s="271" t="s">
        <v>161</v>
      </c>
      <c r="R69" s="271" t="s">
        <v>162</v>
      </c>
      <c r="S69" s="271" t="s">
        <v>163</v>
      </c>
      <c r="T69" s="271" t="s">
        <v>164</v>
      </c>
      <c r="U69" s="292" t="s">
        <v>13</v>
      </c>
      <c r="V69" s="290" t="s">
        <v>156</v>
      </c>
      <c r="W69" s="271" t="s">
        <v>157</v>
      </c>
      <c r="X69" s="271" t="s">
        <v>158</v>
      </c>
      <c r="Y69" s="271" t="s">
        <v>159</v>
      </c>
      <c r="Z69" s="291" t="s">
        <v>160</v>
      </c>
      <c r="AA69" s="271" t="s">
        <v>161</v>
      </c>
      <c r="AB69" s="271" t="s">
        <v>162</v>
      </c>
      <c r="AC69" s="271" t="s">
        <v>163</v>
      </c>
      <c r="AD69" s="271" t="s">
        <v>164</v>
      </c>
      <c r="AE69" s="292" t="s">
        <v>13</v>
      </c>
      <c r="AF69" s="290" t="s">
        <v>156</v>
      </c>
      <c r="AG69" s="271" t="s">
        <v>157</v>
      </c>
      <c r="AH69" s="271" t="s">
        <v>158</v>
      </c>
      <c r="AI69" s="271" t="s">
        <v>159</v>
      </c>
      <c r="AJ69" s="292" t="s">
        <v>13</v>
      </c>
      <c r="AK69" s="271" t="s">
        <v>161</v>
      </c>
      <c r="AL69" s="271" t="s">
        <v>162</v>
      </c>
      <c r="AM69" s="271" t="s">
        <v>163</v>
      </c>
      <c r="AN69" s="271" t="s">
        <v>164</v>
      </c>
      <c r="AO69" s="292" t="s">
        <v>13</v>
      </c>
      <c r="AP69" s="290" t="s">
        <v>156</v>
      </c>
      <c r="AQ69" s="271" t="s">
        <v>157</v>
      </c>
      <c r="AR69" s="271" t="s">
        <v>158</v>
      </c>
      <c r="AS69" s="271" t="s">
        <v>159</v>
      </c>
      <c r="AT69" s="292" t="s">
        <v>13</v>
      </c>
      <c r="AU69" s="271" t="s">
        <v>161</v>
      </c>
      <c r="AV69" s="271" t="s">
        <v>162</v>
      </c>
      <c r="AW69" s="271" t="s">
        <v>163</v>
      </c>
      <c r="AX69" s="271" t="s">
        <v>164</v>
      </c>
      <c r="AY69" s="293" t="s">
        <v>13</v>
      </c>
      <c r="AZ69" s="271"/>
      <c r="BA69" s="271"/>
      <c r="BB69" s="271"/>
      <c r="BC69" s="271"/>
    </row>
    <row r="70" spans="1:55">
      <c r="A70" s="294" t="s">
        <v>165</v>
      </c>
      <c r="B70" s="295">
        <v>29.97</v>
      </c>
      <c r="C70" s="294">
        <v>29.96</v>
      </c>
      <c r="D70" s="294">
        <v>29.94</v>
      </c>
      <c r="E70" s="294">
        <v>29.98</v>
      </c>
      <c r="F70" s="291">
        <f t="shared" ref="F70:F71" si="3">AVERAGE(B70:E70)</f>
        <v>29.962500000000002</v>
      </c>
      <c r="G70" s="294">
        <v>30.12</v>
      </c>
      <c r="H70" s="294">
        <v>30.07</v>
      </c>
      <c r="I70" s="294">
        <v>30.05</v>
      </c>
      <c r="J70" s="294">
        <v>30.06</v>
      </c>
      <c r="K70" s="296">
        <f t="shared" ref="K70:K71" si="4">AVERAGE(G70:J70)</f>
        <v>30.074999999999999</v>
      </c>
      <c r="L70" s="294">
        <v>30.03</v>
      </c>
      <c r="M70" s="294">
        <v>30.03</v>
      </c>
      <c r="N70" s="294">
        <v>30</v>
      </c>
      <c r="O70" s="294">
        <v>30</v>
      </c>
      <c r="P70" s="291">
        <f t="shared" ref="P70:P71" si="5">AVERAGE(L70:O70)</f>
        <v>30.015000000000001</v>
      </c>
      <c r="Q70" s="294">
        <v>30.08</v>
      </c>
      <c r="R70" s="294">
        <v>30.09</v>
      </c>
      <c r="S70" s="294">
        <v>30.06</v>
      </c>
      <c r="T70" s="294">
        <v>30.07</v>
      </c>
      <c r="U70" s="296">
        <f t="shared" ref="U70:U71" si="6">AVERAGE(Q70:T70)</f>
        <v>30.075000000000003</v>
      </c>
      <c r="V70" s="297">
        <v>30.02</v>
      </c>
      <c r="W70" s="239">
        <v>30.02</v>
      </c>
      <c r="X70" s="239">
        <v>29.99</v>
      </c>
      <c r="Y70" s="239">
        <v>29.99</v>
      </c>
      <c r="Z70" s="291">
        <f t="shared" ref="Z70:Z71" si="7">AVERAGE(V70:Y70)</f>
        <v>30.004999999999999</v>
      </c>
      <c r="AA70" s="294">
        <v>30.05</v>
      </c>
      <c r="AB70" s="294">
        <v>30.08</v>
      </c>
      <c r="AC70" s="294">
        <v>30.08</v>
      </c>
      <c r="AD70" s="294">
        <v>30.1</v>
      </c>
      <c r="AE70" s="296">
        <f t="shared" ref="AE70:AE71" si="8">AVERAGE(AA70:AD70)</f>
        <v>30.077500000000001</v>
      </c>
      <c r="AF70" s="297">
        <v>30.05</v>
      </c>
      <c r="AG70" s="239">
        <v>30.03</v>
      </c>
      <c r="AH70" s="239">
        <v>30.01</v>
      </c>
      <c r="AI70" s="239">
        <v>30.02</v>
      </c>
      <c r="AJ70" s="296">
        <f t="shared" ref="AJ70:AJ71" si="9">AVERAGE(AF70:AI70)</f>
        <v>30.0275</v>
      </c>
      <c r="AK70" s="294">
        <v>30.1</v>
      </c>
      <c r="AL70" s="294">
        <v>30.1</v>
      </c>
      <c r="AM70" s="294">
        <v>30.11</v>
      </c>
      <c r="AN70" s="294">
        <v>30.09</v>
      </c>
      <c r="AO70" s="296">
        <f t="shared" ref="AO70:AO71" si="10">AVERAGE(AK70:AN70)</f>
        <v>30.1</v>
      </c>
      <c r="AP70" s="297">
        <v>30.02</v>
      </c>
      <c r="AQ70" s="239">
        <v>30.03</v>
      </c>
      <c r="AR70" s="239">
        <v>29.98</v>
      </c>
      <c r="AS70" s="239">
        <v>30</v>
      </c>
      <c r="AT70" s="296">
        <f t="shared" ref="AT70:AT71" si="11">AVERAGE(AP70:AS70)</f>
        <v>30.0075</v>
      </c>
      <c r="AU70" s="294">
        <v>30.14</v>
      </c>
      <c r="AV70" s="294">
        <v>30.08</v>
      </c>
      <c r="AW70" s="294">
        <v>30.12</v>
      </c>
      <c r="AX70" s="294">
        <v>30.04</v>
      </c>
      <c r="AY70" s="291">
        <f t="shared" ref="AY70:AY71" si="12">AVERAGE(AU70:AX70)</f>
        <v>30.094999999999999</v>
      </c>
      <c r="AZ70" s="2"/>
      <c r="BA70" s="2"/>
      <c r="BB70" s="2"/>
      <c r="BC70" s="2"/>
    </row>
    <row r="71" spans="1:55">
      <c r="A71" s="2" t="s">
        <v>166</v>
      </c>
      <c r="B71" s="298">
        <v>29.89</v>
      </c>
      <c r="C71" s="2">
        <v>29.97</v>
      </c>
      <c r="D71" s="2">
        <v>29.97</v>
      </c>
      <c r="E71" s="2">
        <v>29.92</v>
      </c>
      <c r="F71" s="291">
        <f t="shared" si="3"/>
        <v>29.9375</v>
      </c>
      <c r="G71" s="2">
        <v>30.08</v>
      </c>
      <c r="H71" s="299">
        <v>30.108599999999999</v>
      </c>
      <c r="I71" s="2">
        <v>30.03</v>
      </c>
      <c r="J71" s="299">
        <v>30.040700000000001</v>
      </c>
      <c r="K71" s="296">
        <f t="shared" si="4"/>
        <v>30.064824999999999</v>
      </c>
      <c r="L71" s="2">
        <v>29.94</v>
      </c>
      <c r="M71" s="2">
        <v>29.9</v>
      </c>
      <c r="N71" s="123">
        <v>29.964259999999999</v>
      </c>
      <c r="O71" s="95">
        <v>29.89959</v>
      </c>
      <c r="P71" s="291">
        <f t="shared" si="5"/>
        <v>29.925962500000001</v>
      </c>
      <c r="Q71" s="2">
        <v>30.26</v>
      </c>
      <c r="R71" s="2">
        <v>30.2</v>
      </c>
      <c r="S71" s="95">
        <v>30.082100000000001</v>
      </c>
      <c r="T71" s="95">
        <v>30.023299999999999</v>
      </c>
      <c r="U71" s="296">
        <f t="shared" si="6"/>
        <v>30.141350000000003</v>
      </c>
      <c r="V71" s="298">
        <v>29.9</v>
      </c>
      <c r="W71" s="2">
        <v>29.98</v>
      </c>
      <c r="X71" s="123">
        <v>30.00179</v>
      </c>
      <c r="Y71" s="95">
        <v>29.93385</v>
      </c>
      <c r="Z71" s="291">
        <f t="shared" si="7"/>
        <v>29.95391</v>
      </c>
      <c r="AA71" s="2">
        <v>30.24</v>
      </c>
      <c r="AB71" s="2">
        <v>30.17</v>
      </c>
      <c r="AC71" s="95">
        <v>30.117599999999999</v>
      </c>
      <c r="AD71" s="95">
        <v>30.046500000000002</v>
      </c>
      <c r="AE71" s="296">
        <f t="shared" si="8"/>
        <v>30.143524999999997</v>
      </c>
      <c r="AF71" s="2">
        <v>29.95</v>
      </c>
      <c r="AG71" s="2">
        <v>29.91</v>
      </c>
      <c r="AH71" s="123">
        <v>29.966280000000001</v>
      </c>
      <c r="AI71" s="95">
        <v>29.900230000000001</v>
      </c>
      <c r="AJ71" s="296">
        <f t="shared" si="9"/>
        <v>29.931627499999998</v>
      </c>
      <c r="AK71" s="2">
        <v>30.13</v>
      </c>
      <c r="AL71" s="2">
        <v>30.08</v>
      </c>
      <c r="AM71" s="95">
        <v>30.0823</v>
      </c>
      <c r="AN71" s="95">
        <v>30.0352</v>
      </c>
      <c r="AO71" s="296">
        <f t="shared" si="10"/>
        <v>30.081875</v>
      </c>
      <c r="AP71" s="298">
        <v>29.98</v>
      </c>
      <c r="AQ71" s="2">
        <v>29.9</v>
      </c>
      <c r="AR71" s="130">
        <v>29.9894</v>
      </c>
      <c r="AS71" s="99">
        <v>29.93037</v>
      </c>
      <c r="AT71" s="296">
        <f t="shared" si="11"/>
        <v>29.949942499999999</v>
      </c>
      <c r="AU71" s="2">
        <v>30.1</v>
      </c>
      <c r="AV71" s="2">
        <v>30.03</v>
      </c>
      <c r="AW71" s="99">
        <v>30.100300000000001</v>
      </c>
      <c r="AX71" s="99">
        <v>30.028500000000001</v>
      </c>
      <c r="AY71" s="291">
        <f t="shared" si="12"/>
        <v>30.064700000000002</v>
      </c>
      <c r="AZ71" s="2"/>
      <c r="BA71" s="2"/>
      <c r="BB71" s="2"/>
      <c r="BC71" s="2"/>
    </row>
    <row r="72" spans="1:55">
      <c r="A72" s="34" t="s">
        <v>167</v>
      </c>
      <c r="B72" s="300"/>
      <c r="C72" s="34"/>
      <c r="D72" s="34"/>
      <c r="E72" s="34"/>
      <c r="F72" s="301">
        <f>F71-F70</f>
        <v>-2.5000000000002132E-2</v>
      </c>
      <c r="G72" s="28"/>
      <c r="H72" s="28"/>
      <c r="I72" s="28"/>
      <c r="J72" s="28"/>
      <c r="K72" s="301">
        <f>K71-K70</f>
        <v>-1.0175000000000267E-2</v>
      </c>
      <c r="L72" s="34"/>
      <c r="M72" s="34"/>
      <c r="N72" s="34"/>
      <c r="O72" s="34"/>
      <c r="P72" s="301">
        <f>P71-P70</f>
        <v>-8.9037499999999881E-2</v>
      </c>
      <c r="Q72" s="34"/>
      <c r="R72" s="34"/>
      <c r="S72" s="34"/>
      <c r="T72" s="34"/>
      <c r="U72" s="301">
        <f>U71-U70</f>
        <v>6.6349999999999909E-2</v>
      </c>
      <c r="V72" s="300"/>
      <c r="W72" s="34"/>
      <c r="X72" s="34"/>
      <c r="Y72" s="34"/>
      <c r="Z72" s="301">
        <f>Z71-Z70</f>
        <v>-5.1089999999998525E-2</v>
      </c>
      <c r="AA72" s="34"/>
      <c r="AB72" s="34"/>
      <c r="AC72" s="34"/>
      <c r="AD72" s="34"/>
      <c r="AE72" s="301">
        <f>AE71-AE70</f>
        <v>6.6024999999996226E-2</v>
      </c>
      <c r="AF72" s="34"/>
      <c r="AG72" s="34"/>
      <c r="AH72" s="34"/>
      <c r="AI72" s="34"/>
      <c r="AJ72" s="301">
        <f>AJ71-AJ70</f>
        <v>-9.5872500000002248E-2</v>
      </c>
      <c r="AK72" s="34"/>
      <c r="AL72" s="34"/>
      <c r="AM72" s="34"/>
      <c r="AN72" s="34"/>
      <c r="AO72" s="301">
        <f>AO71-AO70</f>
        <v>-1.8125000000001279E-2</v>
      </c>
      <c r="AP72" s="300"/>
      <c r="AQ72" s="34"/>
      <c r="AR72" s="34"/>
      <c r="AS72" s="34"/>
      <c r="AT72" s="301">
        <f>AT71-AT70</f>
        <v>-5.7557500000001482E-2</v>
      </c>
      <c r="AU72" s="34"/>
      <c r="AV72" s="34"/>
      <c r="AW72" s="34"/>
      <c r="AX72" s="34"/>
      <c r="AY72" s="301">
        <f>AY71-AY70</f>
        <v>-3.0299999999996885E-2</v>
      </c>
      <c r="AZ72" s="34"/>
      <c r="BA72" s="34"/>
      <c r="BB72" s="34"/>
      <c r="BC72" s="34"/>
    </row>
    <row r="73" spans="1:55">
      <c r="A73" s="2">
        <v>30</v>
      </c>
      <c r="B73" s="298" t="s">
        <v>168</v>
      </c>
      <c r="C73" s="2"/>
      <c r="D73" s="2"/>
      <c r="E73" s="2"/>
      <c r="F73" s="291">
        <f>100*F72/F70</f>
        <v>-8.3437630371304569E-2</v>
      </c>
      <c r="G73" s="33"/>
      <c r="H73" s="33"/>
      <c r="I73" s="33"/>
      <c r="J73" s="33"/>
      <c r="K73" s="291">
        <f>100*K72/K70</f>
        <v>-3.3832086450541206E-2</v>
      </c>
      <c r="L73" s="2"/>
      <c r="M73" s="2"/>
      <c r="N73" s="2"/>
      <c r="O73" s="2"/>
      <c r="P73" s="291">
        <f>100*P72/P70</f>
        <v>-0.29664334499416917</v>
      </c>
      <c r="Q73" s="2"/>
      <c r="R73" s="2"/>
      <c r="S73" s="2"/>
      <c r="T73" s="2"/>
      <c r="U73" s="291">
        <f>100*U72/U70</f>
        <v>0.22061512884455495</v>
      </c>
      <c r="V73" s="298"/>
      <c r="W73" s="2"/>
      <c r="X73" s="2"/>
      <c r="Y73" s="2"/>
      <c r="Z73" s="291">
        <f>100*Z72/Z70</f>
        <v>-0.17027162139642901</v>
      </c>
      <c r="AA73" s="2"/>
      <c r="AB73" s="2"/>
      <c r="AC73" s="2"/>
      <c r="AD73" s="2"/>
      <c r="AE73" s="291">
        <f>100*AE72/AE70</f>
        <v>0.21951624968829267</v>
      </c>
      <c r="AF73" s="2"/>
      <c r="AG73" s="2"/>
      <c r="AH73" s="2"/>
      <c r="AI73" s="2"/>
      <c r="AJ73" s="291">
        <f>100*AJ72/AJ70</f>
        <v>-0.31928232453584965</v>
      </c>
      <c r="AK73" s="2"/>
      <c r="AL73" s="2"/>
      <c r="AM73" s="2"/>
      <c r="AN73" s="2"/>
      <c r="AO73" s="291">
        <f>100*AO72/AO70</f>
        <v>-6.0215946843858066E-2</v>
      </c>
      <c r="AP73" s="298"/>
      <c r="AQ73" s="2"/>
      <c r="AR73" s="2"/>
      <c r="AS73" s="2"/>
      <c r="AT73" s="291">
        <f>100*AT72/AT70</f>
        <v>-0.19181038073815374</v>
      </c>
      <c r="AU73" s="2"/>
      <c r="AV73" s="2"/>
      <c r="AW73" s="2"/>
      <c r="AX73" s="2"/>
      <c r="AY73" s="291">
        <f>100*AY72/AY70</f>
        <v>-0.10068117627511841</v>
      </c>
      <c r="AZ73" s="2"/>
      <c r="BA73" s="2"/>
      <c r="BB73" s="2"/>
      <c r="BC73" s="2"/>
    </row>
    <row r="74" spans="1:55">
      <c r="A74" s="294" t="s">
        <v>169</v>
      </c>
      <c r="B74" s="297">
        <v>29.97</v>
      </c>
      <c r="C74" s="239">
        <v>29.98</v>
      </c>
      <c r="D74" s="239">
        <v>29.95</v>
      </c>
      <c r="E74" s="239">
        <v>29.91</v>
      </c>
      <c r="F74" s="291">
        <f t="shared" ref="F74:F75" si="13">AVERAGE(B74:E74)</f>
        <v>29.952500000000001</v>
      </c>
      <c r="G74" s="294">
        <v>30.2</v>
      </c>
      <c r="H74" s="294">
        <v>30.28</v>
      </c>
      <c r="I74" s="294">
        <v>30.16</v>
      </c>
      <c r="J74" s="294">
        <v>30.1</v>
      </c>
      <c r="K74" s="296">
        <f t="shared" ref="K74:K75" si="14">AVERAGE(G74:J74)</f>
        <v>30.185000000000002</v>
      </c>
      <c r="L74" s="297">
        <v>29.99</v>
      </c>
      <c r="M74" s="239">
        <v>30.03</v>
      </c>
      <c r="N74" s="239">
        <v>29.96</v>
      </c>
      <c r="O74" s="239">
        <v>29.97</v>
      </c>
      <c r="P74" s="291">
        <f t="shared" ref="P74:P75" si="15">AVERAGE(L74:O74)</f>
        <v>29.987499999999997</v>
      </c>
      <c r="Q74" s="294">
        <v>30.26</v>
      </c>
      <c r="R74" s="294">
        <v>30.32</v>
      </c>
      <c r="S74" s="294">
        <v>30.18</v>
      </c>
      <c r="T74" s="294">
        <v>30.08</v>
      </c>
      <c r="U74" s="296">
        <f t="shared" ref="U74:U75" si="16">AVERAGE(Q74:T74)</f>
        <v>30.209999999999997</v>
      </c>
      <c r="V74" s="297">
        <v>30.07</v>
      </c>
      <c r="W74" s="239">
        <v>30.08</v>
      </c>
      <c r="X74" s="239">
        <v>30</v>
      </c>
      <c r="Y74" s="239">
        <v>30.01</v>
      </c>
      <c r="Z74" s="291">
        <f t="shared" ref="Z74:Z75" si="17">AVERAGE(V74:Y74)</f>
        <v>30.040000000000003</v>
      </c>
      <c r="AA74" s="294">
        <v>30.3</v>
      </c>
      <c r="AB74" s="294">
        <v>30.33</v>
      </c>
      <c r="AC74" s="294">
        <v>30.2</v>
      </c>
      <c r="AD74" s="294">
        <v>30.11</v>
      </c>
      <c r="AE74" s="296">
        <f t="shared" ref="AE74:AE75" si="18">AVERAGE(AA74:AD74)</f>
        <v>30.234999999999999</v>
      </c>
      <c r="AF74" s="297">
        <v>30.07</v>
      </c>
      <c r="AG74" s="239">
        <v>30.07</v>
      </c>
      <c r="AH74" s="239">
        <v>30.01</v>
      </c>
      <c r="AI74" s="239">
        <v>29.99</v>
      </c>
      <c r="AJ74" s="296">
        <f t="shared" ref="AJ74:AJ75" si="19">AVERAGE(AF74:AI74)</f>
        <v>30.035</v>
      </c>
      <c r="AK74" s="294">
        <v>30.32</v>
      </c>
      <c r="AL74" s="294">
        <v>30.25</v>
      </c>
      <c r="AM74" s="294">
        <v>30.15</v>
      </c>
      <c r="AN74" s="294">
        <v>30.19</v>
      </c>
      <c r="AO74" s="296">
        <f t="shared" ref="AO74:AO75" si="20">AVERAGE(AK74:AN74)</f>
        <v>30.227499999999999</v>
      </c>
      <c r="AP74" s="297">
        <v>30.04</v>
      </c>
      <c r="AQ74" s="239">
        <v>30.03</v>
      </c>
      <c r="AR74" s="239">
        <v>29.99</v>
      </c>
      <c r="AS74" s="239">
        <v>29.98</v>
      </c>
      <c r="AT74" s="296">
        <f t="shared" ref="AT74:AT75" si="21">AVERAGE(AP74:AS74)</f>
        <v>30.01</v>
      </c>
      <c r="AU74" s="294">
        <v>30.33</v>
      </c>
      <c r="AV74" s="294">
        <v>30.25</v>
      </c>
      <c r="AW74" s="294">
        <v>30.12</v>
      </c>
      <c r="AX74" s="294">
        <v>30.18</v>
      </c>
      <c r="AY74" s="291">
        <f t="shared" ref="AY74:AY75" si="22">AVERAGE(AU74:AX74)</f>
        <v>30.22</v>
      </c>
      <c r="AZ74" s="2"/>
      <c r="BA74" s="2"/>
      <c r="BB74" s="2"/>
      <c r="BC74" s="2"/>
    </row>
    <row r="75" spans="1:55">
      <c r="A75" s="2" t="s">
        <v>170</v>
      </c>
      <c r="B75" s="298">
        <v>29.82</v>
      </c>
      <c r="C75" s="25">
        <v>29.869309999999999</v>
      </c>
      <c r="D75" s="2">
        <v>29.94</v>
      </c>
      <c r="E75" s="26">
        <v>29.94068</v>
      </c>
      <c r="F75" s="291">
        <f t="shared" si="13"/>
        <v>29.892497500000001</v>
      </c>
      <c r="G75" s="2">
        <v>30.24</v>
      </c>
      <c r="H75" s="26">
        <v>30.1419</v>
      </c>
      <c r="I75" s="2">
        <v>30.36</v>
      </c>
      <c r="J75" s="26">
        <v>30.264199999999999</v>
      </c>
      <c r="K75" s="296">
        <f t="shared" si="14"/>
        <v>30.251525000000001</v>
      </c>
      <c r="L75" s="2">
        <v>29.87</v>
      </c>
      <c r="M75" s="2">
        <v>29.92</v>
      </c>
      <c r="N75" s="123">
        <v>29.869299999999999</v>
      </c>
      <c r="O75" s="95">
        <v>29.927810000000001</v>
      </c>
      <c r="P75" s="291">
        <f t="shared" si="15"/>
        <v>29.896777499999999</v>
      </c>
      <c r="Q75" s="2">
        <v>30.16</v>
      </c>
      <c r="R75" s="2">
        <v>30.26</v>
      </c>
      <c r="S75" s="95">
        <v>30.121600000000001</v>
      </c>
      <c r="T75" s="95">
        <v>30.228400000000001</v>
      </c>
      <c r="U75" s="296">
        <f t="shared" si="16"/>
        <v>30.192500000000003</v>
      </c>
      <c r="V75" s="298">
        <v>29.94</v>
      </c>
      <c r="W75" s="2">
        <v>30</v>
      </c>
      <c r="X75" s="123">
        <v>29.939969999999999</v>
      </c>
      <c r="Y75" s="95">
        <v>29.9954</v>
      </c>
      <c r="Z75" s="291">
        <f t="shared" si="17"/>
        <v>29.968842500000001</v>
      </c>
      <c r="AA75" s="2">
        <v>30.22</v>
      </c>
      <c r="AB75" s="2">
        <v>30.34</v>
      </c>
      <c r="AC75" s="95">
        <v>30.186800000000002</v>
      </c>
      <c r="AD75" s="95">
        <v>30.3095</v>
      </c>
      <c r="AE75" s="296">
        <f t="shared" si="18"/>
        <v>30.264075000000002</v>
      </c>
      <c r="AF75" s="2">
        <v>29.91</v>
      </c>
      <c r="AG75" s="2">
        <v>29.97</v>
      </c>
      <c r="AH75" s="123">
        <v>29.91488</v>
      </c>
      <c r="AI75" s="95">
        <v>29.964030000000001</v>
      </c>
      <c r="AJ75" s="296">
        <f t="shared" si="19"/>
        <v>29.939727499999996</v>
      </c>
      <c r="AK75" s="2">
        <v>30.19</v>
      </c>
      <c r="AL75" s="2">
        <v>30.29</v>
      </c>
      <c r="AM75" s="95">
        <v>30.193000000000001</v>
      </c>
      <c r="AN75" s="95">
        <v>30.286999999999999</v>
      </c>
      <c r="AO75" s="296">
        <f t="shared" si="20"/>
        <v>30.240000000000002</v>
      </c>
      <c r="AP75" s="298">
        <v>29.9</v>
      </c>
      <c r="AQ75" s="2">
        <v>29.97</v>
      </c>
      <c r="AR75" s="130">
        <v>29.912990000000001</v>
      </c>
      <c r="AS75" s="99">
        <v>29.99221</v>
      </c>
      <c r="AT75" s="296">
        <f t="shared" si="21"/>
        <v>29.9438</v>
      </c>
      <c r="AU75" s="2">
        <v>30.21</v>
      </c>
      <c r="AV75" s="2">
        <v>30.37</v>
      </c>
      <c r="AW75" s="99">
        <v>30.214400000000001</v>
      </c>
      <c r="AX75" s="99">
        <v>30.366299999999999</v>
      </c>
      <c r="AY75" s="291">
        <f t="shared" si="22"/>
        <v>30.290174999999998</v>
      </c>
      <c r="AZ75" s="2"/>
      <c r="BA75" s="2"/>
      <c r="BB75" s="2"/>
      <c r="BC75" s="2"/>
    </row>
    <row r="76" spans="1:55">
      <c r="A76" s="2"/>
      <c r="B76" s="298"/>
      <c r="C76" s="2"/>
      <c r="D76" s="2"/>
      <c r="E76" s="2"/>
      <c r="F76" s="301">
        <f>F75-F74</f>
        <v>-6.0002499999999515E-2</v>
      </c>
      <c r="G76" s="2"/>
      <c r="H76" s="2"/>
      <c r="I76" s="2"/>
      <c r="J76" s="2"/>
      <c r="K76" s="301">
        <f>K75-K74</f>
        <v>6.6524999999998613E-2</v>
      </c>
      <c r="L76" s="2"/>
      <c r="M76" s="2"/>
      <c r="N76" s="2"/>
      <c r="O76" s="2"/>
      <c r="P76" s="301">
        <f>P75-P74</f>
        <v>-9.0722499999998263E-2</v>
      </c>
      <c r="Q76" s="2"/>
      <c r="R76" s="2"/>
      <c r="S76" s="2"/>
      <c r="T76" s="2"/>
      <c r="U76" s="301">
        <f>U75-U74</f>
        <v>-1.7499999999994742E-2</v>
      </c>
      <c r="V76" s="298"/>
      <c r="W76" s="2"/>
      <c r="X76" s="2"/>
      <c r="Y76" s="2"/>
      <c r="Z76" s="301">
        <f>Z75-Z74</f>
        <v>-7.1157500000001761E-2</v>
      </c>
      <c r="AA76" s="2"/>
      <c r="AB76" s="2"/>
      <c r="AC76" s="2"/>
      <c r="AD76" s="2"/>
      <c r="AE76" s="301">
        <f>AE75-AE74</f>
        <v>2.9075000000002404E-2</v>
      </c>
      <c r="AF76" s="2"/>
      <c r="AG76" s="2"/>
      <c r="AH76" s="2"/>
      <c r="AI76" s="2"/>
      <c r="AJ76" s="301">
        <f>AJ75-AJ74</f>
        <v>-9.5272500000003646E-2</v>
      </c>
      <c r="AK76" s="2"/>
      <c r="AL76" s="2"/>
      <c r="AM76" s="2"/>
      <c r="AN76" s="2"/>
      <c r="AO76" s="301">
        <f>AO75-AO74</f>
        <v>1.2500000000002842E-2</v>
      </c>
      <c r="AP76" s="298"/>
      <c r="AQ76" s="2"/>
      <c r="AR76" s="2"/>
      <c r="AS76" s="2"/>
      <c r="AT76" s="301">
        <f>AT75-AT74</f>
        <v>-6.6200000000002035E-2</v>
      </c>
      <c r="AU76" s="2"/>
      <c r="AV76" s="2"/>
      <c r="AW76" s="2"/>
      <c r="AX76" s="2"/>
      <c r="AY76" s="301">
        <f>AY75-AY74</f>
        <v>7.0174999999998988E-2</v>
      </c>
      <c r="AZ76" s="2"/>
      <c r="BA76" s="2"/>
      <c r="BB76" s="2"/>
      <c r="BC76" s="2"/>
    </row>
    <row r="77" spans="1:55">
      <c r="A77" s="2">
        <v>50</v>
      </c>
      <c r="B77" s="298"/>
      <c r="C77" s="2"/>
      <c r="D77" s="2"/>
      <c r="E77" s="2"/>
      <c r="F77" s="291">
        <f>100*F76/F74</f>
        <v>-0.20032551539938073</v>
      </c>
      <c r="G77" s="2"/>
      <c r="H77" s="2"/>
      <c r="I77" s="2"/>
      <c r="J77" s="2"/>
      <c r="K77" s="291">
        <f>100*K76/K74</f>
        <v>0.22039092264369259</v>
      </c>
      <c r="L77" s="2"/>
      <c r="M77" s="2"/>
      <c r="N77" s="2"/>
      <c r="O77" s="2"/>
      <c r="P77" s="291">
        <f>100*P76/P74</f>
        <v>-0.30253438932888127</v>
      </c>
      <c r="Q77" s="2"/>
      <c r="R77" s="2"/>
      <c r="S77" s="2"/>
      <c r="T77" s="2"/>
      <c r="U77" s="291">
        <f>100*U76/U74</f>
        <v>-5.7927838464067342E-2</v>
      </c>
      <c r="V77" s="298"/>
      <c r="W77" s="2"/>
      <c r="X77" s="2"/>
      <c r="Y77" s="2"/>
      <c r="Z77" s="291">
        <f>100*Z76/Z74</f>
        <v>-0.23687583222370756</v>
      </c>
      <c r="AA77" s="2"/>
      <c r="AB77" s="2"/>
      <c r="AC77" s="2"/>
      <c r="AD77" s="2"/>
      <c r="AE77" s="291">
        <f>100*AE76/AE74</f>
        <v>9.6163386803381531E-2</v>
      </c>
      <c r="AF77" s="2"/>
      <c r="AG77" s="2"/>
      <c r="AH77" s="2"/>
      <c r="AI77" s="2"/>
      <c r="AJ77" s="291">
        <f>100*AJ76/AJ74</f>
        <v>-0.31720492758449692</v>
      </c>
      <c r="AK77" s="2"/>
      <c r="AL77" s="2"/>
      <c r="AM77" s="2"/>
      <c r="AN77" s="2"/>
      <c r="AO77" s="291">
        <f>100*AO76/AO74</f>
        <v>4.1353072533298625E-2</v>
      </c>
      <c r="AP77" s="298"/>
      <c r="AQ77" s="2"/>
      <c r="AR77" s="2"/>
      <c r="AS77" s="2"/>
      <c r="AT77" s="291">
        <f>100*AT76/AT74</f>
        <v>-0.22059313562146629</v>
      </c>
      <c r="AU77" s="2"/>
      <c r="AV77" s="2"/>
      <c r="AW77" s="2"/>
      <c r="AX77" s="2"/>
      <c r="AY77" s="291">
        <f>100*AY76/AY74</f>
        <v>0.23221376571806415</v>
      </c>
      <c r="AZ77" s="2"/>
      <c r="BA77" s="2"/>
      <c r="BB77" s="2"/>
      <c r="BC77" s="2"/>
    </row>
    <row r="78" spans="1:55">
      <c r="A78" s="294" t="s">
        <v>171</v>
      </c>
      <c r="B78" s="297">
        <v>30.04</v>
      </c>
      <c r="C78" s="239">
        <v>30.04</v>
      </c>
      <c r="D78" s="239">
        <v>29.99</v>
      </c>
      <c r="E78" s="239">
        <v>29.98</v>
      </c>
      <c r="F78" s="291">
        <f t="shared" ref="F78:F79" si="23">AVERAGE(B78:E78)</f>
        <v>30.012499999999999</v>
      </c>
      <c r="G78" s="294">
        <v>30.36</v>
      </c>
      <c r="H78" s="294">
        <v>30.31</v>
      </c>
      <c r="I78" s="294">
        <v>30.19</v>
      </c>
      <c r="J78" s="294">
        <v>30.19</v>
      </c>
      <c r="K78" s="296">
        <f t="shared" ref="K78:K79" si="24">AVERAGE(G78:J78)</f>
        <v>30.262499999999999</v>
      </c>
      <c r="L78" s="297">
        <v>30.06</v>
      </c>
      <c r="M78" s="239">
        <v>30.06</v>
      </c>
      <c r="N78" s="239">
        <v>30.02</v>
      </c>
      <c r="O78" s="239">
        <v>30.01</v>
      </c>
      <c r="P78" s="291">
        <f t="shared" ref="P78:P79" si="25">AVERAGE(L78:O78)</f>
        <v>30.037500000000001</v>
      </c>
      <c r="Q78" s="294">
        <v>30.34</v>
      </c>
      <c r="R78" s="294">
        <v>30.35</v>
      </c>
      <c r="S78" s="294">
        <v>30.23</v>
      </c>
      <c r="T78" s="294">
        <v>30.12</v>
      </c>
      <c r="U78" s="296">
        <f t="shared" ref="U78:U79" si="26">AVERAGE(Q78:T78)</f>
        <v>30.26</v>
      </c>
      <c r="V78" s="297">
        <v>30</v>
      </c>
      <c r="W78" s="239">
        <v>29.99</v>
      </c>
      <c r="X78" s="239">
        <v>30.04</v>
      </c>
      <c r="Y78" s="239">
        <v>30.03</v>
      </c>
      <c r="Z78" s="291">
        <f t="shared" ref="Z78:Z79" si="27">AVERAGE(V78:Y78)</f>
        <v>30.015000000000001</v>
      </c>
      <c r="AA78" s="294">
        <v>30.19</v>
      </c>
      <c r="AB78" s="294">
        <v>30.18</v>
      </c>
      <c r="AC78" s="294">
        <v>30.33</v>
      </c>
      <c r="AD78" s="294">
        <v>30.34</v>
      </c>
      <c r="AE78" s="296">
        <f t="shared" ref="AE78:AE79" si="28">AVERAGE(AA78:AD78)</f>
        <v>30.26</v>
      </c>
      <c r="AF78" s="297">
        <v>30.02</v>
      </c>
      <c r="AG78" s="239">
        <v>30.01</v>
      </c>
      <c r="AH78" s="239">
        <v>30.06</v>
      </c>
      <c r="AI78" s="239">
        <v>30.09</v>
      </c>
      <c r="AJ78" s="296">
        <f t="shared" ref="AJ78:AJ79" si="29">AVERAGE(AF78:AI78)</f>
        <v>30.045000000000002</v>
      </c>
      <c r="AK78" s="294">
        <v>30.22</v>
      </c>
      <c r="AL78" s="294">
        <v>30.17</v>
      </c>
      <c r="AM78" s="294">
        <v>30.37</v>
      </c>
      <c r="AN78" s="294">
        <v>30.34</v>
      </c>
      <c r="AO78" s="296">
        <f t="shared" ref="AO78:AO79" si="30">AVERAGE(AK78:AN78)</f>
        <v>30.275000000000002</v>
      </c>
      <c r="AP78" s="297">
        <v>30.03</v>
      </c>
      <c r="AQ78" s="239">
        <v>30.06</v>
      </c>
      <c r="AR78" s="239">
        <v>30</v>
      </c>
      <c r="AS78" s="239">
        <v>30.01</v>
      </c>
      <c r="AT78" s="296">
        <f t="shared" ref="AT78:AT79" si="31">AVERAGE(AP78:AS78)</f>
        <v>30.025000000000002</v>
      </c>
      <c r="AU78" s="294">
        <v>30.35</v>
      </c>
      <c r="AV78" s="294">
        <v>30.32</v>
      </c>
      <c r="AW78" s="294">
        <v>30.18</v>
      </c>
      <c r="AX78" s="294">
        <v>30.21</v>
      </c>
      <c r="AY78" s="291">
        <f t="shared" ref="AY78:AY79" si="32">AVERAGE(AU78:AX78)</f>
        <v>30.265000000000001</v>
      </c>
      <c r="AZ78" s="2"/>
      <c r="BA78" s="2"/>
      <c r="BB78" s="2"/>
      <c r="BC78" s="2"/>
    </row>
    <row r="79" spans="1:55">
      <c r="A79" s="2" t="s">
        <v>172</v>
      </c>
      <c r="B79" s="298">
        <v>29.79</v>
      </c>
      <c r="C79" s="25">
        <v>29.90371</v>
      </c>
      <c r="D79" s="2">
        <v>29.83</v>
      </c>
      <c r="E79" s="26">
        <v>29.826229999999999</v>
      </c>
      <c r="F79" s="291">
        <f t="shared" si="23"/>
        <v>29.837484999999997</v>
      </c>
      <c r="G79" s="2">
        <v>30.38</v>
      </c>
      <c r="H79" s="26">
        <v>30.2912</v>
      </c>
      <c r="I79" s="2">
        <v>30.31</v>
      </c>
      <c r="J79" s="26">
        <v>30.217500000000001</v>
      </c>
      <c r="K79" s="296">
        <f t="shared" si="24"/>
        <v>30.299675000000001</v>
      </c>
      <c r="L79" s="2">
        <v>29.86</v>
      </c>
      <c r="M79" s="2">
        <v>29.84</v>
      </c>
      <c r="N79" s="123">
        <v>29.836649999999999</v>
      </c>
      <c r="O79" s="95">
        <v>29.896260000000002</v>
      </c>
      <c r="P79" s="291">
        <f t="shared" si="25"/>
        <v>29.858227500000002</v>
      </c>
      <c r="Q79" s="2">
        <v>30.27</v>
      </c>
      <c r="R79" s="2">
        <v>30.35</v>
      </c>
      <c r="S79" s="95">
        <v>30.1921</v>
      </c>
      <c r="T79" s="95">
        <v>30.274100000000001</v>
      </c>
      <c r="U79" s="296">
        <f t="shared" si="26"/>
        <v>30.271550000000001</v>
      </c>
      <c r="V79" s="298">
        <v>29.81</v>
      </c>
      <c r="W79" s="2">
        <v>29.88</v>
      </c>
      <c r="X79" s="123">
        <v>29.915749999999999</v>
      </c>
      <c r="Y79" s="95">
        <v>29.827719999999999</v>
      </c>
      <c r="Z79" s="291">
        <f t="shared" si="27"/>
        <v>29.8583675</v>
      </c>
      <c r="AA79" s="2">
        <v>30.3</v>
      </c>
      <c r="AB79" s="2">
        <v>30.22</v>
      </c>
      <c r="AC79" s="95">
        <v>30.295500000000001</v>
      </c>
      <c r="AD79" s="95">
        <v>30.221399999999999</v>
      </c>
      <c r="AE79" s="296">
        <f t="shared" si="28"/>
        <v>30.259225000000001</v>
      </c>
      <c r="AF79" s="2">
        <v>29.79</v>
      </c>
      <c r="AG79" s="2">
        <v>29.86</v>
      </c>
      <c r="AH79" s="123">
        <v>29.8931</v>
      </c>
      <c r="AI79" s="95">
        <v>29.824940000000002</v>
      </c>
      <c r="AJ79" s="296">
        <f t="shared" si="29"/>
        <v>29.842009999999998</v>
      </c>
      <c r="AK79" s="2">
        <v>30.38</v>
      </c>
      <c r="AL79" s="2">
        <v>30.31</v>
      </c>
      <c r="AM79" s="95">
        <v>30.253299999999999</v>
      </c>
      <c r="AN79" s="95">
        <v>30.1633</v>
      </c>
      <c r="AO79" s="296">
        <f t="shared" si="30"/>
        <v>30.276649999999997</v>
      </c>
      <c r="AP79" s="298">
        <v>29.8</v>
      </c>
      <c r="AQ79" s="2">
        <v>29.88</v>
      </c>
      <c r="AR79" s="130">
        <v>29.75094</v>
      </c>
      <c r="AS79" s="99">
        <v>29.844729999999998</v>
      </c>
      <c r="AT79" s="296">
        <f t="shared" si="31"/>
        <v>29.818917499999998</v>
      </c>
      <c r="AU79" s="2">
        <v>30.3</v>
      </c>
      <c r="AV79" s="2">
        <v>30.22</v>
      </c>
      <c r="AW79" s="99">
        <v>30.252700000000001</v>
      </c>
      <c r="AX79" s="99">
        <v>30.174099999999999</v>
      </c>
      <c r="AY79" s="291">
        <f t="shared" si="32"/>
        <v>30.236699999999999</v>
      </c>
      <c r="AZ79" s="2"/>
      <c r="BA79" s="2"/>
      <c r="BB79" s="2"/>
      <c r="BC79" s="2"/>
    </row>
    <row r="80" spans="1:55">
      <c r="A80" s="2"/>
      <c r="B80" s="298"/>
      <c r="C80" s="2"/>
      <c r="D80" s="2"/>
      <c r="E80" s="2"/>
      <c r="F80" s="301">
        <f>F79-F78</f>
        <v>-0.17501500000000192</v>
      </c>
      <c r="G80" s="2"/>
      <c r="H80" s="2"/>
      <c r="I80" s="2"/>
      <c r="J80" s="2"/>
      <c r="K80" s="301">
        <f>K79-K78</f>
        <v>3.717500000000129E-2</v>
      </c>
      <c r="L80" s="2"/>
      <c r="M80" s="2"/>
      <c r="N80" s="2"/>
      <c r="O80" s="2"/>
      <c r="P80" s="301">
        <f>P79-P78</f>
        <v>-0.17927249999999972</v>
      </c>
      <c r="Q80" s="2"/>
      <c r="R80" s="2"/>
      <c r="S80" s="2"/>
      <c r="T80" s="2"/>
      <c r="U80" s="301">
        <f>U79-U78</f>
        <v>1.1549999999999727E-2</v>
      </c>
      <c r="V80" s="298"/>
      <c r="W80" s="2"/>
      <c r="X80" s="2"/>
      <c r="Y80" s="2"/>
      <c r="Z80" s="301">
        <f>Z79-Z78</f>
        <v>-0.15663250000000062</v>
      </c>
      <c r="AA80" s="2"/>
      <c r="AB80" s="2"/>
      <c r="AC80" s="2"/>
      <c r="AD80" s="2"/>
      <c r="AE80" s="301">
        <f>AE79-AE78</f>
        <v>-7.7500000000085834E-4</v>
      </c>
      <c r="AF80" s="2"/>
      <c r="AG80" s="2"/>
      <c r="AH80" s="2"/>
      <c r="AI80" s="2"/>
      <c r="AJ80" s="301">
        <f>AJ79-AJ78</f>
        <v>-0.20299000000000333</v>
      </c>
      <c r="AK80" s="2"/>
      <c r="AL80" s="2"/>
      <c r="AM80" s="2"/>
      <c r="AN80" s="2"/>
      <c r="AO80" s="301">
        <f>AO79-AO78</f>
        <v>1.6499999999943782E-3</v>
      </c>
      <c r="AP80" s="298"/>
      <c r="AQ80" s="2"/>
      <c r="AR80" s="2"/>
      <c r="AS80" s="2"/>
      <c r="AT80" s="301">
        <f>AT79-AT78</f>
        <v>-0.20608250000000439</v>
      </c>
      <c r="AU80" s="2"/>
      <c r="AV80" s="2"/>
      <c r="AW80" s="2"/>
      <c r="AX80" s="2"/>
      <c r="AY80" s="301">
        <f>AY79-AY78</f>
        <v>-2.8300000000001546E-2</v>
      </c>
      <c r="AZ80" s="2"/>
      <c r="BA80" s="2"/>
      <c r="BB80" s="2"/>
      <c r="BC80" s="2"/>
    </row>
    <row r="81" spans="1:55">
      <c r="A81" s="2">
        <v>70</v>
      </c>
      <c r="B81" s="298"/>
      <c r="C81" s="2"/>
      <c r="D81" s="2"/>
      <c r="E81" s="2"/>
      <c r="F81" s="291">
        <f>100*F80/F78</f>
        <v>-0.58314035818409637</v>
      </c>
      <c r="G81" s="2"/>
      <c r="H81" s="2"/>
      <c r="I81" s="2"/>
      <c r="J81" s="2"/>
      <c r="K81" s="291">
        <f>100*K80/K78</f>
        <v>0.12284180090871967</v>
      </c>
      <c r="L81" s="2"/>
      <c r="M81" s="2"/>
      <c r="N81" s="2"/>
      <c r="O81" s="2"/>
      <c r="P81" s="291">
        <f>100*P80/P78</f>
        <v>-0.59682896379525496</v>
      </c>
      <c r="Q81" s="2"/>
      <c r="R81" s="2"/>
      <c r="S81" s="2"/>
      <c r="T81" s="2"/>
      <c r="U81" s="291">
        <f>100*U80/U78</f>
        <v>3.8169200264374509E-2</v>
      </c>
      <c r="V81" s="302"/>
      <c r="W81" s="303"/>
      <c r="X81" s="303"/>
      <c r="Y81" s="303"/>
      <c r="Z81" s="291">
        <f>100*Z80/Z78</f>
        <v>-0.52184740962852116</v>
      </c>
      <c r="AA81" s="303"/>
      <c r="AB81" s="303"/>
      <c r="AC81" s="303"/>
      <c r="AD81" s="303"/>
      <c r="AE81" s="291">
        <f>100*AE80/AE78</f>
        <v>-2.5611368142791089E-3</v>
      </c>
      <c r="AF81" s="2"/>
      <c r="AG81" s="2"/>
      <c r="AH81" s="2"/>
      <c r="AI81" s="2"/>
      <c r="AJ81" s="291">
        <f>100*AJ80/AJ78</f>
        <v>-0.67561990347812717</v>
      </c>
      <c r="AK81" s="2"/>
      <c r="AL81" s="2"/>
      <c r="AM81" s="2"/>
      <c r="AN81" s="2"/>
      <c r="AO81" s="291">
        <f>100*AO80/AO78</f>
        <v>5.4500412881730072E-3</v>
      </c>
      <c r="AP81" s="302"/>
      <c r="AQ81" s="303"/>
      <c r="AR81" s="303"/>
      <c r="AS81" s="303"/>
      <c r="AT81" s="291">
        <f>100*AT80/AT78</f>
        <v>-0.68636969192341168</v>
      </c>
      <c r="AU81" s="303"/>
      <c r="AV81" s="303"/>
      <c r="AW81" s="303"/>
      <c r="AX81" s="303"/>
      <c r="AY81" s="291">
        <f>100*AY80/AY78</f>
        <v>-9.3507351726421759E-2</v>
      </c>
      <c r="AZ81" s="2"/>
      <c r="BA81" s="2"/>
      <c r="BB81" s="2"/>
      <c r="BC81" s="2"/>
    </row>
    <row r="82" spans="1:5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45" t="s">
        <v>49</v>
      </c>
      <c r="B84" s="46" t="s">
        <v>173</v>
      </c>
      <c r="C84" s="46"/>
      <c r="D84" s="46"/>
      <c r="E84" s="46"/>
      <c r="F84" s="46"/>
      <c r="G84" s="46"/>
      <c r="H84" s="46"/>
      <c r="I84" s="46"/>
      <c r="J84" s="46"/>
      <c r="K84" s="1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01"/>
      <c r="B85" s="2">
        <v>1</v>
      </c>
      <c r="C85" s="2">
        <v>1</v>
      </c>
      <c r="D85" s="2">
        <v>2</v>
      </c>
      <c r="E85" s="2">
        <v>2</v>
      </c>
      <c r="F85" s="2">
        <v>3</v>
      </c>
      <c r="G85" s="2">
        <v>3</v>
      </c>
      <c r="H85" s="2">
        <v>4</v>
      </c>
      <c r="I85" s="2">
        <v>4</v>
      </c>
      <c r="J85" s="2">
        <v>5</v>
      </c>
      <c r="K85" s="70">
        <v>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01"/>
      <c r="B86" s="2" t="s">
        <v>52</v>
      </c>
      <c r="C86" s="2" t="s">
        <v>53</v>
      </c>
      <c r="D86" s="2" t="s">
        <v>52</v>
      </c>
      <c r="E86" s="2" t="s">
        <v>53</v>
      </c>
      <c r="F86" s="2" t="s">
        <v>52</v>
      </c>
      <c r="G86" s="2" t="s">
        <v>53</v>
      </c>
      <c r="H86" s="2" t="s">
        <v>52</v>
      </c>
      <c r="I86" s="2" t="s">
        <v>53</v>
      </c>
      <c r="J86" s="2" t="s">
        <v>52</v>
      </c>
      <c r="K86" s="70" t="s">
        <v>53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01">
        <v>30</v>
      </c>
      <c r="B87" s="33">
        <f>F73</f>
        <v>-8.3437630371304569E-2</v>
      </c>
      <c r="C87" s="33">
        <f>K73</f>
        <v>-3.3832086450541206E-2</v>
      </c>
      <c r="D87" s="33">
        <f>P73</f>
        <v>-0.29664334499416917</v>
      </c>
      <c r="E87" s="33">
        <f>U73</f>
        <v>0.22061512884455495</v>
      </c>
      <c r="F87" s="33">
        <f>Z73</f>
        <v>-0.17027162139642901</v>
      </c>
      <c r="G87" s="33">
        <f>AE73</f>
        <v>0.21951624968829267</v>
      </c>
      <c r="H87" s="33">
        <f>AJ73</f>
        <v>-0.31928232453584965</v>
      </c>
      <c r="I87" s="33">
        <f>AO73</f>
        <v>-6.0215946843858066E-2</v>
      </c>
      <c r="J87" s="33">
        <f>AT73</f>
        <v>-0.19181038073815374</v>
      </c>
      <c r="K87" s="29">
        <f>AY73</f>
        <v>-0.10068117627511841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01">
        <v>50</v>
      </c>
      <c r="B88" s="33">
        <f>F77</f>
        <v>-0.20032551539938073</v>
      </c>
      <c r="C88" s="33">
        <f>K77</f>
        <v>0.22039092264369259</v>
      </c>
      <c r="D88" s="33">
        <f>P77</f>
        <v>-0.30253438932888127</v>
      </c>
      <c r="E88" s="33">
        <f>U77</f>
        <v>-5.7927838464067342E-2</v>
      </c>
      <c r="F88" s="33">
        <f>Z77</f>
        <v>-0.23687583222370756</v>
      </c>
      <c r="G88" s="33">
        <f>AE77</f>
        <v>9.6163386803381531E-2</v>
      </c>
      <c r="H88" s="33">
        <f>AJ77</f>
        <v>-0.31720492758449692</v>
      </c>
      <c r="I88" s="33">
        <f>AO77</f>
        <v>4.1353072533298625E-2</v>
      </c>
      <c r="J88" s="33">
        <f>AT77</f>
        <v>-0.22059313562146629</v>
      </c>
      <c r="K88" s="29">
        <f>AY77</f>
        <v>0.23221376571806415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304">
        <v>70</v>
      </c>
      <c r="B89" s="190">
        <f>F81</f>
        <v>-0.58314035818409637</v>
      </c>
      <c r="C89" s="190">
        <f>K81</f>
        <v>0.12284180090871967</v>
      </c>
      <c r="D89" s="190">
        <f>P81</f>
        <v>-0.59682896379525496</v>
      </c>
      <c r="E89" s="190">
        <f>U81</f>
        <v>3.8169200264374509E-2</v>
      </c>
      <c r="F89" s="190">
        <f>Z81</f>
        <v>-0.52184740962852116</v>
      </c>
      <c r="G89" s="190">
        <f>AE81</f>
        <v>-2.5611368142791089E-3</v>
      </c>
      <c r="H89" s="190">
        <f>AJ81</f>
        <v>-0.67561990347812717</v>
      </c>
      <c r="I89" s="190">
        <f>AO81</f>
        <v>5.4500412881730072E-3</v>
      </c>
      <c r="J89" s="190">
        <f>AT81</f>
        <v>-0.68636969192341168</v>
      </c>
      <c r="K89" s="40">
        <f>AY81</f>
        <v>-9.3507351726421759E-2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94"/>
      <c r="B103" s="294"/>
      <c r="C103" s="294"/>
      <c r="D103" s="294"/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/>
      <c r="AS103" s="294"/>
      <c r="AT103" s="294"/>
      <c r="AU103" s="294"/>
      <c r="AV103" s="294"/>
      <c r="AW103" s="294"/>
      <c r="AX103" s="294"/>
      <c r="AY103" s="294"/>
      <c r="AZ103" s="2"/>
      <c r="BA103" s="2"/>
      <c r="BB103" s="2"/>
      <c r="BC103" s="2"/>
    </row>
    <row r="104" spans="1:55">
      <c r="A104" s="2" t="s">
        <v>154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57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57" t="s">
        <v>155</v>
      </c>
      <c r="B105" s="309">
        <v>1</v>
      </c>
      <c r="C105" s="310"/>
      <c r="D105" s="309">
        <v>2</v>
      </c>
      <c r="E105" s="310"/>
      <c r="F105" s="309">
        <v>3</v>
      </c>
      <c r="G105" s="310"/>
      <c r="H105" s="309">
        <v>4</v>
      </c>
      <c r="I105" s="310"/>
      <c r="J105" s="309">
        <v>5</v>
      </c>
      <c r="K105" s="310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57" t="s">
        <v>174</v>
      </c>
      <c r="B106" s="237" t="s">
        <v>67</v>
      </c>
      <c r="C106" s="237"/>
      <c r="D106" s="237" t="s">
        <v>68</v>
      </c>
      <c r="E106" s="237"/>
      <c r="F106" s="237"/>
      <c r="G106" s="237"/>
      <c r="H106" s="237"/>
      <c r="I106" s="237"/>
      <c r="J106" s="237" t="s">
        <v>67</v>
      </c>
      <c r="K106" s="237"/>
      <c r="L106" s="237" t="s">
        <v>68</v>
      </c>
      <c r="M106" s="237"/>
      <c r="N106" s="237"/>
      <c r="O106" s="237"/>
      <c r="P106" s="237"/>
      <c r="Q106" s="237"/>
      <c r="R106" s="237" t="s">
        <v>67</v>
      </c>
      <c r="S106" s="237"/>
      <c r="T106" s="237" t="s">
        <v>68</v>
      </c>
      <c r="U106" s="237"/>
      <c r="V106" s="237"/>
      <c r="W106" s="237"/>
      <c r="X106" s="237"/>
      <c r="Y106" s="237"/>
      <c r="Z106" s="237" t="s">
        <v>67</v>
      </c>
      <c r="AA106" s="237"/>
      <c r="AB106" s="237" t="s">
        <v>68</v>
      </c>
      <c r="AC106" s="237"/>
      <c r="AD106" s="237"/>
      <c r="AE106" s="237"/>
      <c r="AF106" s="237"/>
      <c r="AG106" s="237"/>
      <c r="AH106" s="237" t="s">
        <v>67</v>
      </c>
      <c r="AI106" s="237"/>
      <c r="AJ106" s="237" t="s">
        <v>68</v>
      </c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37" t="s">
        <v>71</v>
      </c>
      <c r="B108" s="237">
        <v>1</v>
      </c>
      <c r="C108" s="237">
        <v>2</v>
      </c>
      <c r="D108" s="237">
        <v>1</v>
      </c>
      <c r="E108" s="237"/>
      <c r="F108" s="237"/>
      <c r="G108" s="237"/>
      <c r="H108" s="237"/>
      <c r="I108" s="237"/>
      <c r="J108" s="237">
        <v>1</v>
      </c>
      <c r="K108" s="237"/>
      <c r="L108" s="237">
        <v>1</v>
      </c>
      <c r="M108" s="237">
        <v>2</v>
      </c>
      <c r="N108" s="237"/>
      <c r="O108" s="237"/>
      <c r="P108" s="237"/>
      <c r="Q108" s="237"/>
      <c r="R108" s="237">
        <v>1</v>
      </c>
      <c r="S108" s="237">
        <v>2</v>
      </c>
      <c r="T108" s="237">
        <v>1</v>
      </c>
      <c r="U108" s="237">
        <v>2</v>
      </c>
      <c r="V108" s="237"/>
      <c r="W108" s="237"/>
      <c r="X108" s="237"/>
      <c r="Y108" s="237"/>
      <c r="Z108" s="237">
        <v>1</v>
      </c>
      <c r="AA108" s="237">
        <v>2</v>
      </c>
      <c r="AB108" s="237">
        <v>1</v>
      </c>
      <c r="AC108" s="237">
        <v>2</v>
      </c>
      <c r="AD108" s="237"/>
      <c r="AE108" s="237"/>
      <c r="AF108" s="237"/>
      <c r="AG108" s="237"/>
      <c r="AH108" s="237">
        <v>1</v>
      </c>
      <c r="AI108" s="237">
        <v>2</v>
      </c>
      <c r="AJ108" s="237">
        <v>1</v>
      </c>
      <c r="AK108" s="237">
        <v>2</v>
      </c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6" t="s">
        <v>2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 t="s">
        <v>72</v>
      </c>
      <c r="AQ109" s="2"/>
      <c r="AR109" s="2" t="s">
        <v>73</v>
      </c>
      <c r="AS109" s="2" t="s">
        <v>74</v>
      </c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38">
        <v>30</v>
      </c>
      <c r="B110" s="239">
        <v>-8.3437630371304569E-2</v>
      </c>
      <c r="C110" s="239"/>
      <c r="D110" s="214">
        <v>-0.29664334499416917</v>
      </c>
      <c r="E110" s="214"/>
      <c r="F110" s="206">
        <v>-0.17027162139642901</v>
      </c>
      <c r="G110" s="206"/>
      <c r="H110" s="207">
        <v>-0.31928232453584965</v>
      </c>
      <c r="I110" s="207"/>
      <c r="J110" s="240">
        <v>-0.19181038073815374</v>
      </c>
      <c r="K110" s="240"/>
      <c r="L110" s="33"/>
      <c r="M110" s="33"/>
      <c r="N110" s="2"/>
      <c r="O110" s="2"/>
      <c r="P110" s="2"/>
      <c r="Q110" s="2"/>
      <c r="R110" s="33"/>
      <c r="S110" s="33"/>
      <c r="T110" s="33"/>
      <c r="U110" s="33"/>
      <c r="V110" s="2"/>
      <c r="W110" s="2"/>
      <c r="X110" s="2"/>
      <c r="Y110" s="2"/>
      <c r="Z110" s="33"/>
      <c r="AA110" s="33"/>
      <c r="AB110" s="33"/>
      <c r="AC110" s="33"/>
      <c r="AD110" s="2"/>
      <c r="AE110" s="2"/>
      <c r="AF110" s="2"/>
      <c r="AG110" s="2"/>
      <c r="AH110" s="33"/>
      <c r="AI110" s="33"/>
      <c r="AJ110" s="33"/>
      <c r="AK110" s="33"/>
      <c r="AL110" s="33"/>
      <c r="AM110" s="33"/>
      <c r="AN110" s="33"/>
      <c r="AO110" s="33"/>
      <c r="AP110" s="33">
        <f>AVERAGE(B110:AK110)</f>
        <v>-0.21228906040718121</v>
      </c>
      <c r="AQ110" s="33" t="s">
        <v>75</v>
      </c>
      <c r="AR110" s="33">
        <f>AP110-AP116</f>
        <v>0.14789663487303545</v>
      </c>
      <c r="AS110" s="241">
        <f>AR110^2</f>
        <v>2.1873414606767966E-2</v>
      </c>
      <c r="AT110" s="33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42" t="s">
        <v>76</v>
      </c>
      <c r="B111" s="235">
        <f>(B110-$AP110)^2</f>
        <v>1.6602691022290408E-2</v>
      </c>
      <c r="C111" s="235"/>
      <c r="D111" s="243">
        <f>(D110-$AP110)^2</f>
        <v>7.1156453281825544E-3</v>
      </c>
      <c r="E111" s="243"/>
      <c r="F111" s="244">
        <f>(F110-$AP110)^2</f>
        <v>1.7654651810222804E-3</v>
      </c>
      <c r="G111" s="244"/>
      <c r="H111" s="196">
        <f>(H110-$AP110)^2</f>
        <v>1.1447558568907008E-2</v>
      </c>
      <c r="I111" s="196"/>
      <c r="J111" s="232">
        <f>(J110-$AP110)^2</f>
        <v>4.1937632098663913E-4</v>
      </c>
      <c r="K111" s="232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33"/>
      <c r="AQ111" s="33"/>
      <c r="AR111" s="33"/>
      <c r="AS111" s="241"/>
      <c r="AT111" s="33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38">
        <v>50</v>
      </c>
      <c r="B112" s="239">
        <v>-0.20032551539938073</v>
      </c>
      <c r="C112" s="239"/>
      <c r="D112" s="214">
        <v>-0.30253438932888127</v>
      </c>
      <c r="E112" s="214"/>
      <c r="F112" s="206">
        <v>-0.23687583222370756</v>
      </c>
      <c r="G112" s="206"/>
      <c r="H112" s="207">
        <v>-0.31720492758449692</v>
      </c>
      <c r="I112" s="207"/>
      <c r="J112" s="240">
        <v>-0.22059313562146629</v>
      </c>
      <c r="K112" s="240"/>
      <c r="L112" s="33"/>
      <c r="M112" s="33"/>
      <c r="N112" s="2"/>
      <c r="O112" s="2"/>
      <c r="P112" s="2"/>
      <c r="Q112" s="2"/>
      <c r="R112" s="33"/>
      <c r="S112" s="33"/>
      <c r="T112" s="33"/>
      <c r="U112" s="33"/>
      <c r="V112" s="2"/>
      <c r="W112" s="2"/>
      <c r="X112" s="2"/>
      <c r="Y112" s="2"/>
      <c r="Z112" s="33"/>
      <c r="AA112" s="33"/>
      <c r="AB112" s="33"/>
      <c r="AC112" s="33"/>
      <c r="AD112" s="2"/>
      <c r="AE112" s="2"/>
      <c r="AF112" s="2"/>
      <c r="AG112" s="2"/>
      <c r="AH112" s="33"/>
      <c r="AI112" s="33"/>
      <c r="AJ112" s="33"/>
      <c r="AK112" s="33"/>
      <c r="AL112" s="33"/>
      <c r="AM112" s="33"/>
      <c r="AN112" s="33"/>
      <c r="AO112" s="33"/>
      <c r="AP112" s="33">
        <f>AVERAGE(B112:AK112)</f>
        <v>-0.25550676003158657</v>
      </c>
      <c r="AQ112" s="33" t="s">
        <v>77</v>
      </c>
      <c r="AR112" s="33">
        <f>AP112-AP116</f>
        <v>0.10467893524863009</v>
      </c>
      <c r="AS112" s="241">
        <f>AR112^2</f>
        <v>1.0957679484786891E-2</v>
      </c>
      <c r="AT112" s="33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42" t="s">
        <v>78</v>
      </c>
      <c r="B113" s="235">
        <f>(B112-$AP112)^2</f>
        <v>3.044969759159345E-3</v>
      </c>
      <c r="C113" s="235"/>
      <c r="D113" s="243">
        <f>(D112-$AP112)^2</f>
        <v>2.2115979173237712E-3</v>
      </c>
      <c r="E113" s="243"/>
      <c r="F113" s="244">
        <f>(F112-$AP112)^2</f>
        <v>3.4711147098239918E-4</v>
      </c>
      <c r="G113" s="244"/>
      <c r="H113" s="196">
        <f>(H112-$AP112)^2</f>
        <v>3.8066638793869999E-3</v>
      </c>
      <c r="I113" s="196"/>
      <c r="J113" s="232">
        <f>(J112-$AP112)^2</f>
        <v>1.2189611694509463E-3</v>
      </c>
      <c r="K113" s="232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33"/>
      <c r="AQ113" s="33"/>
      <c r="AR113" s="33"/>
      <c r="AS113" s="241"/>
      <c r="AT113" s="33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38">
        <v>70</v>
      </c>
      <c r="B114" s="239">
        <v>-0.58314035818409637</v>
      </c>
      <c r="C114" s="239"/>
      <c r="D114" s="214">
        <v>-0.59682896379525496</v>
      </c>
      <c r="E114" s="214"/>
      <c r="F114" s="206">
        <v>-0.52184740962852116</v>
      </c>
      <c r="G114" s="206"/>
      <c r="H114" s="207">
        <v>-0.67561990347812717</v>
      </c>
      <c r="I114" s="207"/>
      <c r="J114" s="240">
        <v>-0.68636969192341168</v>
      </c>
      <c r="K114" s="240"/>
      <c r="L114" s="33"/>
      <c r="M114" s="33"/>
      <c r="N114" s="2"/>
      <c r="O114" s="2"/>
      <c r="P114" s="2"/>
      <c r="Q114" s="2"/>
      <c r="R114" s="33"/>
      <c r="S114" s="33"/>
      <c r="T114" s="33"/>
      <c r="U114" s="33"/>
      <c r="V114" s="2"/>
      <c r="W114" s="2"/>
      <c r="X114" s="2"/>
      <c r="Y114" s="2"/>
      <c r="Z114" s="33"/>
      <c r="AA114" s="33"/>
      <c r="AB114" s="33"/>
      <c r="AC114" s="33"/>
      <c r="AD114" s="2"/>
      <c r="AE114" s="2"/>
      <c r="AF114" s="2"/>
      <c r="AG114" s="2"/>
      <c r="AH114" s="33"/>
      <c r="AI114" s="33"/>
      <c r="AJ114" s="33"/>
      <c r="AK114" s="33"/>
      <c r="AL114" s="33"/>
      <c r="AM114" s="33"/>
      <c r="AN114" s="33"/>
      <c r="AO114" s="33"/>
      <c r="AP114" s="33">
        <f>AVERAGE(B114:AK114)</f>
        <v>-0.61276126540188225</v>
      </c>
      <c r="AQ114" s="33" t="s">
        <v>79</v>
      </c>
      <c r="AR114" s="33">
        <f>AP114-AP116</f>
        <v>-0.25257557012166559</v>
      </c>
      <c r="AS114" s="241">
        <f>AR114^2</f>
        <v>6.379441862228441E-2</v>
      </c>
      <c r="AT114" s="33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34" t="s">
        <v>80</v>
      </c>
      <c r="B115" s="235">
        <f>(B114-$AP114)^2</f>
        <v>8.7739814440467934E-4</v>
      </c>
      <c r="C115" s="235"/>
      <c r="D115" s="243">
        <f>(D114-$AP114)^2</f>
        <v>2.5383823448453839E-4</v>
      </c>
      <c r="E115" s="243"/>
      <c r="F115" s="244">
        <f>(F114-$AP114)^2</f>
        <v>8.2653291715795007E-3</v>
      </c>
      <c r="G115" s="244"/>
      <c r="H115" s="196">
        <f>(H114-$AP114)^2</f>
        <v>3.9512083808003482E-3</v>
      </c>
      <c r="I115" s="196"/>
      <c r="J115" s="232">
        <f>(J114-$AP114)^2</f>
        <v>5.4182004549753983E-3</v>
      </c>
      <c r="K115" s="232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"/>
      <c r="AQ115" s="2"/>
      <c r="AR115" s="2"/>
      <c r="AS115" s="241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311" t="s">
        <v>81</v>
      </c>
      <c r="AN116" s="310"/>
      <c r="AO116" s="310"/>
      <c r="AP116" s="33">
        <f>AVERAGE(AP110:AP114)</f>
        <v>-0.36018569528021666</v>
      </c>
      <c r="AQ116" s="2" t="s">
        <v>82</v>
      </c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45" t="s">
        <v>83</v>
      </c>
      <c r="B117" s="246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47" t="s">
        <v>84</v>
      </c>
      <c r="B118" s="248">
        <f>(AP121*AS110)+(AP121*AS112)+(AP121*AS114)</f>
        <v>0.48312756356919634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 t="s">
        <v>85</v>
      </c>
      <c r="AM118" s="311" t="s">
        <v>86</v>
      </c>
      <c r="AN118" s="310"/>
      <c r="AO118" s="310"/>
      <c r="AP118" s="2">
        <f>COUNT(AP110:AP114)</f>
        <v>3</v>
      </c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47" t="s">
        <v>87</v>
      </c>
      <c r="B119" s="248">
        <f>(B118)/(B120)</f>
        <v>0.24156378178459817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 t="s">
        <v>88</v>
      </c>
      <c r="AM119" s="311" t="s">
        <v>89</v>
      </c>
      <c r="AN119" s="310"/>
      <c r="AO119" s="310"/>
      <c r="AP119" s="2">
        <f>AP121*AP118</f>
        <v>15</v>
      </c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49" t="s">
        <v>90</v>
      </c>
      <c r="B120" s="250">
        <f>AP118-1</f>
        <v>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2" t="s">
        <v>91</v>
      </c>
      <c r="AM121" s="311" t="s">
        <v>92</v>
      </c>
      <c r="AN121" s="310"/>
      <c r="AO121" s="310"/>
      <c r="AP121" s="135">
        <f>COUNT(B110:AO110)</f>
        <v>5</v>
      </c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45" t="s">
        <v>93</v>
      </c>
      <c r="B122" s="246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47" t="s">
        <v>94</v>
      </c>
      <c r="B123" s="248">
        <f>SUM(B124:B126)</f>
        <v>6.6746015003936815E-2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51" t="s">
        <v>95</v>
      </c>
      <c r="B124" s="252">
        <f>SUM(B111:AO111)</f>
        <v>3.7350736421388891E-2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51" t="s">
        <v>96</v>
      </c>
      <c r="B125" s="252">
        <f>SUM(B113:AO113)</f>
        <v>1.062930419630346E-2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51" t="s">
        <v>97</v>
      </c>
      <c r="B126" s="252">
        <f>SUM(B115:AO115)</f>
        <v>1.8765974386244465E-2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47" t="s">
        <v>98</v>
      </c>
      <c r="B127" s="248">
        <f>B123/B128</f>
        <v>5.5621679169947343E-3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49" t="s">
        <v>99</v>
      </c>
      <c r="B128" s="253">
        <f>AP119-AP118</f>
        <v>12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45" t="s">
        <v>100</v>
      </c>
      <c r="B130" s="109" t="s">
        <v>101</v>
      </c>
      <c r="C130" s="109"/>
      <c r="D130" s="109" t="s">
        <v>102</v>
      </c>
      <c r="E130" s="109" t="s">
        <v>103</v>
      </c>
      <c r="F130" s="109"/>
      <c r="G130" s="109"/>
      <c r="H130" s="109"/>
      <c r="I130" s="109" t="s">
        <v>104</v>
      </c>
      <c r="J130" s="109"/>
      <c r="K130" s="246"/>
      <c r="L130" s="254">
        <f>B131-A142</f>
        <v>39.544495667458435</v>
      </c>
      <c r="M130" s="2" t="s">
        <v>105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47" t="s">
        <v>106</v>
      </c>
      <c r="B131" s="255">
        <f>B119/B127</f>
        <v>43.429789497458437</v>
      </c>
      <c r="C131" s="2"/>
      <c r="D131" s="2" t="s">
        <v>107</v>
      </c>
      <c r="E131" s="2" t="s">
        <v>108</v>
      </c>
      <c r="F131" s="2"/>
      <c r="G131" s="2"/>
      <c r="H131" s="2"/>
      <c r="I131" s="2" t="s">
        <v>109</v>
      </c>
      <c r="J131" s="2"/>
      <c r="K131" s="256"/>
      <c r="L131" s="254">
        <f>A142-B131</f>
        <v>-39.544495667458435</v>
      </c>
      <c r="M131" s="2" t="s">
        <v>110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57"/>
      <c r="B135" s="257"/>
      <c r="C135" s="257"/>
      <c r="D135" s="257"/>
      <c r="E135" s="257"/>
      <c r="F135" s="72"/>
      <c r="G135" s="7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72"/>
      <c r="B136" s="72"/>
      <c r="C136" s="72"/>
      <c r="D136" s="72"/>
      <c r="E136" s="72"/>
      <c r="F136" s="72"/>
      <c r="G136" s="7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31"/>
      <c r="B137" s="31"/>
      <c r="C137" s="31"/>
      <c r="D137" s="31"/>
      <c r="E137" s="31"/>
      <c r="F137" s="31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45" t="s">
        <v>111</v>
      </c>
      <c r="B140" s="109"/>
      <c r="C140" s="109"/>
      <c r="D140" s="109"/>
      <c r="E140" s="246"/>
      <c r="F140" s="258" t="s">
        <v>112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47" t="s">
        <v>113</v>
      </c>
      <c r="B141" s="2" t="s">
        <v>114</v>
      </c>
      <c r="C141" s="2">
        <f>B120</f>
        <v>2</v>
      </c>
      <c r="D141" s="2" t="s">
        <v>115</v>
      </c>
      <c r="E141" s="256">
        <f>B128</f>
        <v>12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59">
        <v>3.8852938300000002</v>
      </c>
      <c r="B142" s="3"/>
      <c r="C142" s="3"/>
      <c r="D142" s="3"/>
      <c r="E142" s="260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45" t="s">
        <v>116</v>
      </c>
      <c r="B144" s="109"/>
      <c r="C144" s="109"/>
      <c r="D144" s="109"/>
      <c r="E144" s="109"/>
      <c r="F144" s="109"/>
      <c r="G144" s="109"/>
      <c r="H144" s="246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61">
        <f>(B118)/(B118+B123)</f>
        <v>0.87861570803758926</v>
      </c>
      <c r="B145" s="2"/>
      <c r="C145" s="2"/>
      <c r="D145" s="2"/>
      <c r="E145" s="2"/>
      <c r="F145" s="2"/>
      <c r="G145" s="2"/>
      <c r="H145" s="256"/>
      <c r="I145" s="2">
        <v>0.01</v>
      </c>
      <c r="J145" s="2" t="s">
        <v>117</v>
      </c>
      <c r="K145" s="2"/>
      <c r="L145" s="262" t="s">
        <v>118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63">
        <f>100*A145</f>
        <v>87.861570803758923</v>
      </c>
      <c r="B146" s="2" t="s">
        <v>119</v>
      </c>
      <c r="C146" s="2"/>
      <c r="D146" s="2"/>
      <c r="E146" s="2"/>
      <c r="F146" s="2"/>
      <c r="G146" s="2"/>
      <c r="H146" s="256"/>
      <c r="I146" s="2">
        <v>0.06</v>
      </c>
      <c r="J146" s="2" t="s">
        <v>120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64" t="s">
        <v>121</v>
      </c>
      <c r="B147" s="265" t="s">
        <v>122</v>
      </c>
      <c r="C147" s="3" t="s">
        <v>123</v>
      </c>
      <c r="D147" s="3"/>
      <c r="E147" s="3"/>
      <c r="F147" s="3"/>
      <c r="G147" s="3"/>
      <c r="H147" s="260"/>
      <c r="I147" s="2">
        <v>0.14000000000000001</v>
      </c>
      <c r="J147" s="2" t="s">
        <v>124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45" t="s">
        <v>125</v>
      </c>
      <c r="B149" s="109" t="s">
        <v>126</v>
      </c>
      <c r="C149" s="109"/>
      <c r="D149" s="109"/>
      <c r="E149" s="109"/>
      <c r="F149" s="109"/>
      <c r="G149" s="109"/>
      <c r="H149" s="246"/>
      <c r="I149" s="2">
        <v>0.1</v>
      </c>
      <c r="J149" s="2" t="s">
        <v>117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61">
        <f>SQRT(A145^2)/(1-(A145^2))</f>
        <v>3.8529957024247214</v>
      </c>
      <c r="B150" s="1" t="s">
        <v>122</v>
      </c>
      <c r="C150" s="2"/>
      <c r="D150" s="2"/>
      <c r="E150" s="2"/>
      <c r="F150" s="2"/>
      <c r="G150" s="2"/>
      <c r="H150" s="256"/>
      <c r="I150" s="2">
        <v>0.25</v>
      </c>
      <c r="J150" s="2" t="s">
        <v>120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64"/>
      <c r="B151" s="3"/>
      <c r="C151" s="3"/>
      <c r="D151" s="3"/>
      <c r="E151" s="3"/>
      <c r="F151" s="3"/>
      <c r="G151" s="3"/>
      <c r="H151" s="260"/>
      <c r="I151" s="2">
        <v>0.4</v>
      </c>
      <c r="J151" s="2" t="s">
        <v>124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45" t="s">
        <v>128</v>
      </c>
      <c r="B153" s="109" t="s">
        <v>129</v>
      </c>
      <c r="C153" s="109"/>
      <c r="D153" s="109"/>
      <c r="E153" s="109"/>
      <c r="F153" s="109"/>
      <c r="G153" s="109"/>
      <c r="H153" s="246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61">
        <f>(B118-(B120*B127))/(B118+B123+B127)</f>
        <v>0.84978907230558687</v>
      </c>
      <c r="B154" s="1" t="s">
        <v>122</v>
      </c>
      <c r="C154" s="2"/>
      <c r="D154" s="2"/>
      <c r="E154" s="2"/>
      <c r="F154" s="2"/>
      <c r="G154" s="2"/>
      <c r="H154" s="256"/>
      <c r="I154" s="2">
        <v>0.01</v>
      </c>
      <c r="J154" s="2" t="s">
        <v>117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47"/>
      <c r="B155" s="2"/>
      <c r="C155" s="2"/>
      <c r="D155" s="2"/>
      <c r="E155" s="2"/>
      <c r="F155" s="2"/>
      <c r="G155" s="2"/>
      <c r="H155" s="256"/>
      <c r="I155" s="2">
        <v>0.06</v>
      </c>
      <c r="J155" s="2" t="s">
        <v>120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66" t="s">
        <v>131</v>
      </c>
      <c r="B156" s="3"/>
      <c r="C156" s="3"/>
      <c r="D156" s="3"/>
      <c r="E156" s="3"/>
      <c r="F156" s="3"/>
      <c r="G156" s="3"/>
      <c r="H156" s="260"/>
      <c r="I156" s="2">
        <v>0.14000000000000001</v>
      </c>
      <c r="J156" s="2" t="s">
        <v>124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94"/>
      <c r="B163" s="294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294"/>
      <c r="Y163" s="294"/>
      <c r="Z163" s="294"/>
      <c r="AA163" s="294"/>
      <c r="AB163" s="294"/>
      <c r="AC163" s="294"/>
      <c r="AD163" s="294"/>
      <c r="AE163" s="294"/>
      <c r="AF163" s="294"/>
      <c r="AG163" s="294"/>
      <c r="AH163" s="294"/>
      <c r="AI163" s="294"/>
      <c r="AJ163" s="294"/>
      <c r="AK163" s="294"/>
      <c r="AL163" s="294"/>
      <c r="AM163" s="294"/>
      <c r="AN163" s="294"/>
      <c r="AO163" s="294"/>
      <c r="AP163" s="294"/>
      <c r="AQ163" s="294"/>
      <c r="AR163" s="294"/>
      <c r="AS163" s="294"/>
      <c r="AT163" s="294"/>
      <c r="AU163" s="294"/>
      <c r="AV163" s="294"/>
      <c r="AW163" s="294"/>
      <c r="AX163" s="294"/>
      <c r="AY163" s="294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 t="s">
        <v>154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57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57" t="s">
        <v>155</v>
      </c>
      <c r="B169" s="309">
        <v>1</v>
      </c>
      <c r="C169" s="310"/>
      <c r="D169" s="309">
        <v>2</v>
      </c>
      <c r="E169" s="310"/>
      <c r="F169" s="309">
        <v>3</v>
      </c>
      <c r="G169" s="310"/>
      <c r="H169" s="309">
        <v>4</v>
      </c>
      <c r="I169" s="310"/>
      <c r="J169" s="309">
        <v>5</v>
      </c>
      <c r="K169" s="310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57" t="s">
        <v>175</v>
      </c>
      <c r="B170" s="237" t="s">
        <v>67</v>
      </c>
      <c r="C170" s="237"/>
      <c r="D170" s="237" t="s">
        <v>68</v>
      </c>
      <c r="E170" s="237"/>
      <c r="F170" s="237"/>
      <c r="G170" s="237"/>
      <c r="H170" s="237"/>
      <c r="I170" s="237"/>
      <c r="J170" s="237" t="s">
        <v>67</v>
      </c>
      <c r="K170" s="237"/>
      <c r="L170" s="237" t="s">
        <v>68</v>
      </c>
      <c r="M170" s="237"/>
      <c r="N170" s="237"/>
      <c r="O170" s="237"/>
      <c r="P170" s="237"/>
      <c r="Q170" s="237"/>
      <c r="R170" s="237" t="s">
        <v>67</v>
      </c>
      <c r="S170" s="237"/>
      <c r="T170" s="237" t="s">
        <v>68</v>
      </c>
      <c r="U170" s="237"/>
      <c r="V170" s="237"/>
      <c r="W170" s="237"/>
      <c r="X170" s="237"/>
      <c r="Y170" s="237"/>
      <c r="Z170" s="237" t="s">
        <v>67</v>
      </c>
      <c r="AA170" s="237"/>
      <c r="AB170" s="237" t="s">
        <v>68</v>
      </c>
      <c r="AC170" s="237"/>
      <c r="AD170" s="237"/>
      <c r="AE170" s="237"/>
      <c r="AF170" s="237"/>
      <c r="AG170" s="237"/>
      <c r="AH170" s="237" t="s">
        <v>67</v>
      </c>
      <c r="AI170" s="237"/>
      <c r="AJ170" s="237" t="s">
        <v>68</v>
      </c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37" t="s">
        <v>71</v>
      </c>
      <c r="B172" s="237"/>
      <c r="C172" s="237">
        <v>2</v>
      </c>
      <c r="D172" s="237"/>
      <c r="E172" s="237">
        <v>2</v>
      </c>
      <c r="F172" s="237"/>
      <c r="G172" s="237"/>
      <c r="H172" s="237"/>
      <c r="I172" s="237"/>
      <c r="J172" s="237"/>
      <c r="K172" s="237">
        <v>2</v>
      </c>
      <c r="L172" s="237">
        <v>1</v>
      </c>
      <c r="M172" s="237">
        <v>2</v>
      </c>
      <c r="N172" s="237"/>
      <c r="O172" s="237"/>
      <c r="P172" s="237"/>
      <c r="Q172" s="237"/>
      <c r="R172" s="237">
        <v>1</v>
      </c>
      <c r="S172" s="237">
        <v>2</v>
      </c>
      <c r="T172" s="237">
        <v>1</v>
      </c>
      <c r="U172" s="237">
        <v>2</v>
      </c>
      <c r="V172" s="237"/>
      <c r="W172" s="237"/>
      <c r="X172" s="237"/>
      <c r="Y172" s="237"/>
      <c r="Z172" s="237">
        <v>1</v>
      </c>
      <c r="AA172" s="237">
        <v>2</v>
      </c>
      <c r="AB172" s="237">
        <v>1</v>
      </c>
      <c r="AC172" s="237">
        <v>2</v>
      </c>
      <c r="AD172" s="237"/>
      <c r="AE172" s="237"/>
      <c r="AF172" s="237"/>
      <c r="AG172" s="237"/>
      <c r="AH172" s="237">
        <v>1</v>
      </c>
      <c r="AI172" s="237">
        <v>2</v>
      </c>
      <c r="AJ172" s="237">
        <v>1</v>
      </c>
      <c r="AK172" s="237">
        <v>2</v>
      </c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6" t="s">
        <v>2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 t="s">
        <v>72</v>
      </c>
      <c r="AQ173" s="2"/>
      <c r="AR173" s="2" t="s">
        <v>73</v>
      </c>
      <c r="AS173" s="2" t="s">
        <v>74</v>
      </c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38">
        <v>30</v>
      </c>
      <c r="B174" s="239"/>
      <c r="C174" s="239">
        <v>-3.3832086450541206E-2</v>
      </c>
      <c r="D174" s="214"/>
      <c r="E174" s="214">
        <v>0.22061512884455495</v>
      </c>
      <c r="F174" s="206"/>
      <c r="G174" s="206">
        <v>0.21951624968829267</v>
      </c>
      <c r="H174" s="207"/>
      <c r="I174" s="207">
        <v>-6.0215946843858066E-2</v>
      </c>
      <c r="J174" s="240"/>
      <c r="K174" s="240">
        <v>-0.10068117627511841</v>
      </c>
      <c r="L174" s="33"/>
      <c r="M174" s="33"/>
      <c r="N174" s="2"/>
      <c r="O174" s="2"/>
      <c r="P174" s="2"/>
      <c r="Q174" s="2"/>
      <c r="R174" s="33"/>
      <c r="S174" s="33"/>
      <c r="T174" s="33"/>
      <c r="U174" s="33"/>
      <c r="V174" s="2"/>
      <c r="W174" s="2"/>
      <c r="X174" s="2"/>
      <c r="Y174" s="2"/>
      <c r="Z174" s="33"/>
      <c r="AA174" s="33"/>
      <c r="AB174" s="33"/>
      <c r="AC174" s="33"/>
      <c r="AD174" s="2"/>
      <c r="AE174" s="2"/>
      <c r="AF174" s="2"/>
      <c r="AG174" s="2"/>
      <c r="AH174" s="33"/>
      <c r="AI174" s="33"/>
      <c r="AJ174" s="33"/>
      <c r="AK174" s="33"/>
      <c r="AL174" s="33"/>
      <c r="AM174" s="33"/>
      <c r="AN174" s="33"/>
      <c r="AO174" s="33"/>
      <c r="AP174" s="33">
        <f>AVERAGE(B174:AK174)</f>
        <v>4.9080433792665988E-2</v>
      </c>
      <c r="AQ174" s="33" t="s">
        <v>75</v>
      </c>
      <c r="AR174" s="33">
        <f>AP174-AP180</f>
        <v>-7.4521016818850719E-3</v>
      </c>
      <c r="AS174" s="241">
        <f>AR174^2</f>
        <v>5.5533819477154319E-5</v>
      </c>
      <c r="AT174" s="33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42" t="s">
        <v>76</v>
      </c>
      <c r="B175" s="235"/>
      <c r="C175" s="235">
        <f>(C174-$AP174)^2</f>
        <v>6.8744860130802426E-3</v>
      </c>
      <c r="D175" s="243"/>
      <c r="E175" s="243">
        <f>(E174-$AP174)^2</f>
        <v>2.9424151606544536E-2</v>
      </c>
      <c r="F175" s="244"/>
      <c r="G175" s="244">
        <f>(G174-$AP174)^2</f>
        <v>2.9048367340007951E-2</v>
      </c>
      <c r="H175" s="196"/>
      <c r="I175" s="196">
        <f>(I174-$AP174)^2</f>
        <v>1.194569882024395E-2</v>
      </c>
      <c r="J175" s="232"/>
      <c r="K175" s="232">
        <f>(K174-$AP174)^2</f>
        <v>2.2428539850095103E-2</v>
      </c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33"/>
      <c r="AQ175" s="33"/>
      <c r="AR175" s="33"/>
      <c r="AS175" s="241"/>
      <c r="AT175" s="33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38">
        <v>50</v>
      </c>
      <c r="B176" s="239"/>
      <c r="C176" s="239">
        <v>0.22039092264369259</v>
      </c>
      <c r="D176" s="214"/>
      <c r="E176" s="214">
        <v>-5.7927838464067342E-2</v>
      </c>
      <c r="F176" s="206"/>
      <c r="G176" s="206">
        <v>9.6163386803381531E-2</v>
      </c>
      <c r="H176" s="207"/>
      <c r="I176" s="207">
        <v>4.1353072533298625E-2</v>
      </c>
      <c r="J176" s="240"/>
      <c r="K176" s="240">
        <v>0.23221376571806415</v>
      </c>
      <c r="L176" s="33"/>
      <c r="M176" s="33"/>
      <c r="N176" s="2"/>
      <c r="O176" s="2"/>
      <c r="P176" s="2"/>
      <c r="Q176" s="2"/>
      <c r="R176" s="33"/>
      <c r="S176" s="33"/>
      <c r="T176" s="33"/>
      <c r="U176" s="33"/>
      <c r="V176" s="2"/>
      <c r="W176" s="2"/>
      <c r="X176" s="2"/>
      <c r="Y176" s="2"/>
      <c r="Z176" s="33"/>
      <c r="AA176" s="33"/>
      <c r="AB176" s="33"/>
      <c r="AC176" s="33"/>
      <c r="AD176" s="2"/>
      <c r="AE176" s="2"/>
      <c r="AF176" s="2"/>
      <c r="AG176" s="2"/>
      <c r="AH176" s="33"/>
      <c r="AI176" s="33"/>
      <c r="AJ176" s="33"/>
      <c r="AK176" s="33"/>
      <c r="AL176" s="33"/>
      <c r="AM176" s="33"/>
      <c r="AN176" s="33"/>
      <c r="AO176" s="33"/>
      <c r="AP176" s="33">
        <f>AVERAGE(B176:AK176)</f>
        <v>0.10643866184687392</v>
      </c>
      <c r="AQ176" s="33" t="s">
        <v>77</v>
      </c>
      <c r="AR176" s="33">
        <f>AP176-AP180</f>
        <v>4.9906126372322862E-2</v>
      </c>
      <c r="AS176" s="241">
        <f>AR176^2</f>
        <v>2.4906214494902594E-3</v>
      </c>
      <c r="AT176" s="33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42" t="s">
        <v>78</v>
      </c>
      <c r="B177" s="235"/>
      <c r="C177" s="235">
        <f>(C176-$AP176)^2</f>
        <v>1.2985117740706176E-2</v>
      </c>
      <c r="D177" s="243"/>
      <c r="E177" s="243">
        <f>(E176-$AP176)^2</f>
        <v>2.7016346424466656E-2</v>
      </c>
      <c r="F177" s="244"/>
      <c r="G177" s="244">
        <f>(G176-$AP176)^2</f>
        <v>1.0558127721941755E-4</v>
      </c>
      <c r="H177" s="196"/>
      <c r="I177" s="196">
        <f>(I176-$AP176)^2</f>
        <v>4.236133936295388E-3</v>
      </c>
      <c r="J177" s="232"/>
      <c r="K177" s="232">
        <f>(K176-$AP176)^2</f>
        <v>1.5819376753808692E-2</v>
      </c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33"/>
      <c r="AQ177" s="33"/>
      <c r="AR177" s="33"/>
      <c r="AS177" s="241"/>
      <c r="AT177" s="33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38">
        <v>70</v>
      </c>
      <c r="B178" s="239"/>
      <c r="C178" s="239">
        <v>0.12284180090871967</v>
      </c>
      <c r="D178" s="214"/>
      <c r="E178" s="214">
        <v>3.8169200264374509E-2</v>
      </c>
      <c r="F178" s="206"/>
      <c r="G178" s="206">
        <v>-2.5611368142791089E-3</v>
      </c>
      <c r="H178" s="207"/>
      <c r="I178" s="207">
        <v>5.4500412881730072E-3</v>
      </c>
      <c r="J178" s="240"/>
      <c r="K178" s="240">
        <v>-9.3507351726421759E-2</v>
      </c>
      <c r="L178" s="33"/>
      <c r="M178" s="33"/>
      <c r="N178" s="2"/>
      <c r="O178" s="2"/>
      <c r="P178" s="2"/>
      <c r="Q178" s="2"/>
      <c r="R178" s="33"/>
      <c r="S178" s="33"/>
      <c r="T178" s="33"/>
      <c r="U178" s="33"/>
      <c r="V178" s="2"/>
      <c r="W178" s="2"/>
      <c r="X178" s="2"/>
      <c r="Y178" s="2"/>
      <c r="Z178" s="33"/>
      <c r="AA178" s="33"/>
      <c r="AB178" s="33"/>
      <c r="AC178" s="33"/>
      <c r="AD178" s="2"/>
      <c r="AE178" s="2"/>
      <c r="AF178" s="2"/>
      <c r="AG178" s="2"/>
      <c r="AH178" s="33"/>
      <c r="AI178" s="33"/>
      <c r="AJ178" s="33"/>
      <c r="AK178" s="33"/>
      <c r="AL178" s="33"/>
      <c r="AM178" s="33"/>
      <c r="AN178" s="33"/>
      <c r="AO178" s="33"/>
      <c r="AP178" s="33">
        <f>AVERAGE(B178:AK178)</f>
        <v>1.4078510784113266E-2</v>
      </c>
      <c r="AQ178" s="33" t="s">
        <v>79</v>
      </c>
      <c r="AR178" s="33">
        <f>AP178-AP180</f>
        <v>-4.2454024690437797E-2</v>
      </c>
      <c r="AS178" s="241">
        <f>AR178^2</f>
        <v>1.802344212416302E-3</v>
      </c>
      <c r="AT178" s="33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34" t="s">
        <v>80</v>
      </c>
      <c r="B179" s="235"/>
      <c r="C179" s="235">
        <f>(C178-$AP178)^2</f>
        <v>1.1829453278729305E-2</v>
      </c>
      <c r="D179" s="243"/>
      <c r="E179" s="243">
        <f>(E178-$AP178)^2</f>
        <v>5.8036131963436969E-4</v>
      </c>
      <c r="F179" s="244"/>
      <c r="G179" s="244">
        <f>(G178-$AP178)^2</f>
        <v>2.768778721986851E-4</v>
      </c>
      <c r="H179" s="196"/>
      <c r="I179" s="196">
        <f>(I178-$AP178)^2</f>
        <v>7.4450485842371549E-5</v>
      </c>
      <c r="J179" s="232"/>
      <c r="K179" s="232">
        <f>(K178-$AP178)^2</f>
        <v>1.1574717812135746E-2</v>
      </c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"/>
      <c r="AQ179" s="2"/>
      <c r="AR179" s="2"/>
      <c r="AS179" s="241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311" t="s">
        <v>81</v>
      </c>
      <c r="AN180" s="310"/>
      <c r="AO180" s="310"/>
      <c r="AP180" s="33">
        <f>AVERAGE(AP174:AP178)</f>
        <v>5.653253547455106E-2</v>
      </c>
      <c r="AQ180" s="2" t="s">
        <v>82</v>
      </c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45" t="s">
        <v>83</v>
      </c>
      <c r="B181" s="246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47" t="s">
        <v>84</v>
      </c>
      <c r="B182" s="248">
        <f>(AP185*AS174)+(AP185*AS176)+(AP185*AS178)</f>
        <v>2.1742497406918578E-2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 t="s">
        <v>85</v>
      </c>
      <c r="AM182" s="311" t="s">
        <v>86</v>
      </c>
      <c r="AN182" s="310"/>
      <c r="AO182" s="310"/>
      <c r="AP182" s="2">
        <f>COUNT(AP174:AP178)</f>
        <v>3</v>
      </c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47" t="s">
        <v>87</v>
      </c>
      <c r="B183" s="248">
        <f>(B182)/(B184)</f>
        <v>1.0871248703459289E-2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 t="s">
        <v>88</v>
      </c>
      <c r="AM183" s="311" t="s">
        <v>89</v>
      </c>
      <c r="AN183" s="310"/>
      <c r="AO183" s="310"/>
      <c r="AP183" s="2">
        <f>AP185*AP182</f>
        <v>15</v>
      </c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49" t="s">
        <v>90</v>
      </c>
      <c r="B184" s="250">
        <f>AP182-1</f>
        <v>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2" t="s">
        <v>91</v>
      </c>
      <c r="AM185" s="311" t="s">
        <v>92</v>
      </c>
      <c r="AN185" s="310"/>
      <c r="AO185" s="310"/>
      <c r="AP185" s="135">
        <f>COUNT(B174:AO174)</f>
        <v>5</v>
      </c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45" t="s">
        <v>93</v>
      </c>
      <c r="B186" s="24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47" t="s">
        <v>94</v>
      </c>
      <c r="B187" s="248">
        <f>SUM(B188:B190)</f>
        <v>0.18421966053100855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51" t="s">
        <v>95</v>
      </c>
      <c r="B188" s="252">
        <f>SUM(B175:AO175)</f>
        <v>9.972124362997177E-2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51" t="s">
        <v>96</v>
      </c>
      <c r="B189" s="252">
        <f>SUM(B177:AO177)</f>
        <v>6.0162556132496325E-2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51" t="s">
        <v>97</v>
      </c>
      <c r="B190" s="252">
        <f>SUM(B179:AO179)</f>
        <v>2.4335860768540475E-2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47" t="s">
        <v>98</v>
      </c>
      <c r="B191" s="248">
        <f>B187/B192</f>
        <v>1.5351638377584046E-2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49" t="s">
        <v>99</v>
      </c>
      <c r="B192" s="253">
        <f>AP183-AP182</f>
        <v>12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45" t="s">
        <v>100</v>
      </c>
      <c r="B194" s="109" t="s">
        <v>101</v>
      </c>
      <c r="C194" s="109"/>
      <c r="D194" s="109" t="s">
        <v>102</v>
      </c>
      <c r="E194" s="109" t="s">
        <v>103</v>
      </c>
      <c r="F194" s="109"/>
      <c r="G194" s="109"/>
      <c r="H194" s="109"/>
      <c r="I194" s="109" t="s">
        <v>104</v>
      </c>
      <c r="J194" s="109"/>
      <c r="K194" s="246"/>
      <c r="L194" s="254">
        <f>B195-A206</f>
        <v>-3.1771447428424282</v>
      </c>
      <c r="M194" s="2" t="s">
        <v>105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47" t="s">
        <v>106</v>
      </c>
      <c r="B195" s="255">
        <f>B183/B191</f>
        <v>0.70814908715757185</v>
      </c>
      <c r="C195" s="2"/>
      <c r="D195" s="2" t="s">
        <v>107</v>
      </c>
      <c r="E195" s="2" t="s">
        <v>108</v>
      </c>
      <c r="F195" s="2"/>
      <c r="G195" s="2"/>
      <c r="H195" s="2"/>
      <c r="I195" s="2" t="s">
        <v>109</v>
      </c>
      <c r="J195" s="2"/>
      <c r="K195" s="256"/>
      <c r="L195" s="254">
        <f>A206-B195</f>
        <v>3.1771447428424282</v>
      </c>
      <c r="M195" s="2" t="s">
        <v>110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57"/>
      <c r="B199" s="257"/>
      <c r="C199" s="257"/>
      <c r="D199" s="257"/>
      <c r="E199" s="257"/>
      <c r="F199" s="72"/>
      <c r="G199" s="7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72"/>
      <c r="B200" s="72"/>
      <c r="C200" s="72"/>
      <c r="D200" s="72"/>
      <c r="E200" s="72"/>
      <c r="F200" s="72"/>
      <c r="G200" s="7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31"/>
      <c r="B201" s="31"/>
      <c r="C201" s="31"/>
      <c r="D201" s="31"/>
      <c r="E201" s="31"/>
      <c r="F201" s="31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45" t="s">
        <v>111</v>
      </c>
      <c r="B204" s="109"/>
      <c r="C204" s="109"/>
      <c r="D204" s="109"/>
      <c r="E204" s="246"/>
      <c r="F204" s="258" t="s">
        <v>112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47" t="s">
        <v>113</v>
      </c>
      <c r="B205" s="2" t="s">
        <v>114</v>
      </c>
      <c r="C205" s="2">
        <f>B184</f>
        <v>2</v>
      </c>
      <c r="D205" s="2" t="s">
        <v>115</v>
      </c>
      <c r="E205" s="256">
        <f>B192</f>
        <v>12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59">
        <v>3.8852938300000002</v>
      </c>
      <c r="B206" s="3"/>
      <c r="C206" s="3"/>
      <c r="D206" s="3"/>
      <c r="E206" s="260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45" t="s">
        <v>116</v>
      </c>
      <c r="B208" s="109"/>
      <c r="C208" s="109"/>
      <c r="D208" s="109"/>
      <c r="E208" s="109"/>
      <c r="F208" s="109"/>
      <c r="G208" s="109"/>
      <c r="H208" s="246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61">
        <f>(B182)/(B182+B187)</f>
        <v>0.10556549622805628</v>
      </c>
      <c r="B209" s="2"/>
      <c r="C209" s="2"/>
      <c r="D209" s="2"/>
      <c r="E209" s="2"/>
      <c r="F209" s="2"/>
      <c r="G209" s="2"/>
      <c r="H209" s="256"/>
      <c r="I209" s="2">
        <v>0.01</v>
      </c>
      <c r="J209" s="2" t="s">
        <v>117</v>
      </c>
      <c r="K209" s="2"/>
      <c r="L209" s="262" t="s">
        <v>118</v>
      </c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63">
        <f>100*A209</f>
        <v>10.556549622805628</v>
      </c>
      <c r="B210" s="2" t="s">
        <v>119</v>
      </c>
      <c r="C210" s="2"/>
      <c r="D210" s="2"/>
      <c r="E210" s="2"/>
      <c r="F210" s="2"/>
      <c r="G210" s="2"/>
      <c r="H210" s="256"/>
      <c r="I210" s="2">
        <v>0.06</v>
      </c>
      <c r="J210" s="2" t="s">
        <v>120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64" t="s">
        <v>121</v>
      </c>
      <c r="B211" s="265" t="s">
        <v>130</v>
      </c>
      <c r="C211" s="3" t="s">
        <v>123</v>
      </c>
      <c r="D211" s="3"/>
      <c r="E211" s="3"/>
      <c r="F211" s="3"/>
      <c r="G211" s="3"/>
      <c r="H211" s="260"/>
      <c r="I211" s="2">
        <v>0.14000000000000001</v>
      </c>
      <c r="J211" s="2" t="s">
        <v>124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45" t="s">
        <v>125</v>
      </c>
      <c r="B213" s="109" t="s">
        <v>126</v>
      </c>
      <c r="C213" s="109"/>
      <c r="D213" s="109"/>
      <c r="E213" s="109"/>
      <c r="F213" s="109"/>
      <c r="G213" s="109"/>
      <c r="H213" s="246"/>
      <c r="I213" s="2">
        <v>0.1</v>
      </c>
      <c r="J213" s="2" t="s">
        <v>117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61">
        <f>SQRT(A209^2)/(1-(A209^2))</f>
        <v>0.10675518389663013</v>
      </c>
      <c r="B214" s="1" t="s">
        <v>176</v>
      </c>
      <c r="C214" s="2"/>
      <c r="D214" s="2"/>
      <c r="E214" s="2"/>
      <c r="F214" s="2"/>
      <c r="G214" s="2"/>
      <c r="H214" s="256"/>
      <c r="I214" s="2">
        <v>0.25</v>
      </c>
      <c r="J214" s="2" t="s">
        <v>120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64"/>
      <c r="B215" s="3"/>
      <c r="C215" s="3"/>
      <c r="D215" s="3"/>
      <c r="E215" s="3"/>
      <c r="F215" s="3"/>
      <c r="G215" s="3"/>
      <c r="H215" s="260"/>
      <c r="I215" s="2">
        <v>0.4</v>
      </c>
      <c r="J215" s="2" t="s">
        <v>124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45" t="s">
        <v>128</v>
      </c>
      <c r="B217" s="109" t="s">
        <v>129</v>
      </c>
      <c r="C217" s="109"/>
      <c r="D217" s="109"/>
      <c r="E217" s="109"/>
      <c r="F217" s="109"/>
      <c r="G217" s="109"/>
      <c r="H217" s="246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61">
        <f>(B182-(B184*B191))/(B182+B187+B191)</f>
        <v>-4.0489022814803537E-2</v>
      </c>
      <c r="B218" s="1" t="s">
        <v>177</v>
      </c>
      <c r="C218" s="2"/>
      <c r="D218" s="2"/>
      <c r="E218" s="2"/>
      <c r="F218" s="2"/>
      <c r="G218" s="2"/>
      <c r="H218" s="256"/>
      <c r="I218" s="2">
        <v>0.01</v>
      </c>
      <c r="J218" s="2" t="s">
        <v>117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47"/>
      <c r="B219" s="2"/>
      <c r="C219" s="2"/>
      <c r="D219" s="2"/>
      <c r="E219" s="2"/>
      <c r="F219" s="2"/>
      <c r="G219" s="2"/>
      <c r="H219" s="256"/>
      <c r="I219" s="2">
        <v>0.06</v>
      </c>
      <c r="J219" s="2" t="s">
        <v>120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66" t="s">
        <v>131</v>
      </c>
      <c r="B220" s="3"/>
      <c r="C220" s="3"/>
      <c r="D220" s="3"/>
      <c r="E220" s="3"/>
      <c r="F220" s="3"/>
      <c r="G220" s="3"/>
      <c r="H220" s="260"/>
      <c r="I220" s="2">
        <v>0.14000000000000001</v>
      </c>
      <c r="J220" s="2" t="s">
        <v>124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</sheetData>
  <mergeCells count="32">
    <mergeCell ref="AM185:AO185"/>
    <mergeCell ref="AM119:AO119"/>
    <mergeCell ref="AM121:AO121"/>
    <mergeCell ref="B169:C169"/>
    <mergeCell ref="D169:E169"/>
    <mergeCell ref="F169:G169"/>
    <mergeCell ref="H169:I169"/>
    <mergeCell ref="J169:K169"/>
    <mergeCell ref="AM116:AO116"/>
    <mergeCell ref="AM118:AO118"/>
    <mergeCell ref="AM180:AO180"/>
    <mergeCell ref="AM182:AO182"/>
    <mergeCell ref="AM183:AO183"/>
    <mergeCell ref="AP68:AY68"/>
    <mergeCell ref="B105:C105"/>
    <mergeCell ref="D105:E105"/>
    <mergeCell ref="F105:G105"/>
    <mergeCell ref="H105:I105"/>
    <mergeCell ref="J105:K105"/>
    <mergeCell ref="AM13:AO13"/>
    <mergeCell ref="AM15:AO15"/>
    <mergeCell ref="AM16:AO16"/>
    <mergeCell ref="AM18:AO18"/>
    <mergeCell ref="B68:K68"/>
    <mergeCell ref="L68:U68"/>
    <mergeCell ref="V68:AE68"/>
    <mergeCell ref="AF68:AO68"/>
    <mergeCell ref="B2:C2"/>
    <mergeCell ref="D2:E2"/>
    <mergeCell ref="F2:G2"/>
    <mergeCell ref="H2:I2"/>
    <mergeCell ref="J2:K2"/>
  </mergeCells>
  <conditionalFormatting sqref="A42 A145 A209">
    <cfRule type="cellIs" dxfId="133" priority="7" operator="greaterThanOrEqual">
      <formula>0.14</formula>
    </cfRule>
    <cfRule type="cellIs" dxfId="132" priority="8" operator="greaterThanOrEqual">
      <formula>0.06</formula>
    </cfRule>
    <cfRule type="cellIs" dxfId="131" priority="9" operator="greaterThanOrEqual">
      <formula>0.01</formula>
    </cfRule>
  </conditionalFormatting>
  <conditionalFormatting sqref="A47 A150 A214">
    <cfRule type="cellIs" dxfId="130" priority="3" operator="lessThanOrEqual">
      <formula>0.1</formula>
    </cfRule>
    <cfRule type="cellIs" dxfId="129" priority="4" operator="lessThanOrEqual">
      <formula>0.25</formula>
    </cfRule>
    <cfRule type="cellIs" dxfId="128" priority="5" operator="lessThan">
      <formula>0.4</formula>
    </cfRule>
    <cfRule type="cellIs" dxfId="127" priority="6" operator="greaterThanOrEqual">
      <formula>0.4</formula>
    </cfRule>
  </conditionalFormatting>
  <conditionalFormatting sqref="A51 A154 A218">
    <cfRule type="cellIs" dxfId="126" priority="10" operator="lessThanOrEqual">
      <formula>0.01</formula>
    </cfRule>
    <cfRule type="cellIs" dxfId="125" priority="11" operator="lessThanOrEqual">
      <formula>0.06</formula>
    </cfRule>
    <cfRule type="cellIs" dxfId="124" priority="12" operator="lessThan">
      <formula>0.14</formula>
    </cfRule>
    <cfRule type="cellIs" dxfId="123" priority="13" operator="greaterThanOrEqual">
      <formula>0.14</formula>
    </cfRule>
  </conditionalFormatting>
  <conditionalFormatting sqref="B58:B60">
    <cfRule type="cellIs" dxfId="122" priority="1" operator="greaterThan">
      <formula>3.506</formula>
    </cfRule>
    <cfRule type="cellIs" dxfId="121" priority="2" operator="lessThan">
      <formula>3.506</formula>
    </cfRule>
  </conditionalFormatting>
  <conditionalFormatting sqref="L27 L130 L194">
    <cfRule type="cellIs" dxfId="120" priority="14" operator="greaterThan">
      <formula>0</formula>
    </cfRule>
  </conditionalFormatting>
  <hyperlinks>
    <hyperlink ref="F37" r:id="rId1" xr:uid="{00000000-0004-0000-0500-000000000000}"/>
    <hyperlink ref="L42" r:id="rId2" location=":~:text=ANOVA%20%2D%20(Partial)%20Eta%20Squared&amp;text=%CE%B72%20%3D%200.01%20indicates%20a,0.14%20indicates%20a%20large%20effect." xr:uid="{00000000-0004-0000-0500-000001000000}"/>
    <hyperlink ref="G56" r:id="rId3" xr:uid="{00000000-0004-0000-0500-000002000000}"/>
    <hyperlink ref="B62" r:id="rId4" xr:uid="{00000000-0004-0000-0500-000003000000}"/>
    <hyperlink ref="A64" r:id="rId5" xr:uid="{00000000-0004-0000-0500-000004000000}"/>
    <hyperlink ref="A65" r:id="rId6" xr:uid="{00000000-0004-0000-0500-000005000000}"/>
    <hyperlink ref="F140" r:id="rId7" xr:uid="{00000000-0004-0000-0500-000006000000}"/>
    <hyperlink ref="L145" r:id="rId8" location=":~:text=ANOVA%20%2D%20(Partial)%20Eta%20Squared&amp;text=%CE%B72%20%3D%200.01%20indicates%20a,0.14%20indicates%20a%20large%20effect." xr:uid="{00000000-0004-0000-0500-000007000000}"/>
    <hyperlink ref="F204" r:id="rId9" xr:uid="{00000000-0004-0000-0500-000008000000}"/>
    <hyperlink ref="L209" r:id="rId10" location=":~:text=ANOVA%20%2D%20(Partial)%20Eta%20Squared&amp;text=%CE%B72%20%3D%200.01%20indicates%20a,0.14%20indicates%20a%20large%20effect." xr:uid="{00000000-0004-0000-0500-000009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851"/>
  <sheetViews>
    <sheetView workbookViewId="0"/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174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/>
      <c r="F5" s="237"/>
      <c r="G5" s="237"/>
      <c r="H5" s="237"/>
      <c r="I5" s="237"/>
      <c r="J5" s="237">
        <v>1</v>
      </c>
      <c r="K5" s="237"/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-0.02</v>
      </c>
      <c r="C7" s="239"/>
      <c r="D7" s="214">
        <v>-0.09</v>
      </c>
      <c r="E7" s="214"/>
      <c r="F7" s="206">
        <v>-0.05</v>
      </c>
      <c r="G7" s="206"/>
      <c r="H7" s="207">
        <v>-0.09</v>
      </c>
      <c r="I7" s="207"/>
      <c r="J7" s="240">
        <v>-0.06</v>
      </c>
      <c r="K7" s="240"/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-6.2E-2</v>
      </c>
      <c r="AQ7" s="33" t="s">
        <v>75</v>
      </c>
      <c r="AR7" s="33">
        <f>AP7-AP13</f>
        <v>4.7333333333333338E-2</v>
      </c>
      <c r="AS7" s="241">
        <f>AR7^2</f>
        <v>2.2404444444444451E-3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>
        <f>(B7-$AP7)^2</f>
        <v>1.7639999999999997E-3</v>
      </c>
      <c r="C8" s="235"/>
      <c r="D8" s="243">
        <f>(D7-$AP7)^2</f>
        <v>7.8399999999999987E-4</v>
      </c>
      <c r="E8" s="243"/>
      <c r="F8" s="244">
        <f>(F7-$AP7)^2</f>
        <v>1.4399999999999992E-4</v>
      </c>
      <c r="G8" s="244"/>
      <c r="H8" s="196">
        <f>(H7-$AP7)^2</f>
        <v>7.8399999999999987E-4</v>
      </c>
      <c r="I8" s="196"/>
      <c r="J8" s="232">
        <f>(J7-$AP7)^2</f>
        <v>4.0000000000000074E-6</v>
      </c>
      <c r="K8" s="23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>
        <v>-0.06</v>
      </c>
      <c r="C9" s="239"/>
      <c r="D9" s="214">
        <v>-0.09</v>
      </c>
      <c r="E9" s="214"/>
      <c r="F9" s="206">
        <v>-7.0000000000000007E-2</v>
      </c>
      <c r="G9" s="206"/>
      <c r="H9" s="207">
        <v>-0.1</v>
      </c>
      <c r="I9" s="207"/>
      <c r="J9" s="240">
        <v>-7.0000000000000007E-2</v>
      </c>
      <c r="K9" s="240"/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-7.8E-2</v>
      </c>
      <c r="AQ9" s="33" t="s">
        <v>77</v>
      </c>
      <c r="AR9" s="33">
        <f>AP9-AP13</f>
        <v>3.1333333333333338E-2</v>
      </c>
      <c r="AS9" s="241">
        <f>AR9^2</f>
        <v>9.8177777777777803E-4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>
        <f>(B9-$AP9)^2</f>
        <v>3.2400000000000007E-4</v>
      </c>
      <c r="C10" s="235"/>
      <c r="D10" s="243">
        <f>(D9-$AP9)^2</f>
        <v>1.4399999999999992E-4</v>
      </c>
      <c r="E10" s="243"/>
      <c r="F10" s="244">
        <f>(F9-$AP9)^2</f>
        <v>6.3999999999999889E-5</v>
      </c>
      <c r="G10" s="244"/>
      <c r="H10" s="196">
        <f>(H9-$AP9)^2</f>
        <v>4.8400000000000027E-4</v>
      </c>
      <c r="I10" s="196"/>
      <c r="J10" s="232">
        <f>(J9-$AP9)^2</f>
        <v>6.3999999999999889E-5</v>
      </c>
      <c r="K10" s="232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>
        <v>-0.18</v>
      </c>
      <c r="C11" s="239"/>
      <c r="D11" s="214">
        <v>-0.18</v>
      </c>
      <c r="E11" s="214"/>
      <c r="F11" s="206">
        <v>-0.16</v>
      </c>
      <c r="G11" s="206"/>
      <c r="H11" s="207">
        <v>-0.21</v>
      </c>
      <c r="I11" s="207"/>
      <c r="J11" s="240">
        <v>-0.21</v>
      </c>
      <c r="K11" s="240"/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-0.188</v>
      </c>
      <c r="AQ11" s="33" t="s">
        <v>79</v>
      </c>
      <c r="AR11" s="33">
        <f>AP11-AP13</f>
        <v>-7.8666666666666663E-2</v>
      </c>
      <c r="AS11" s="241">
        <f>AR11^2</f>
        <v>6.1884444444444435E-3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>
        <f>(B11-$AP11)^2</f>
        <v>6.4000000000000119E-5</v>
      </c>
      <c r="C12" s="235"/>
      <c r="D12" s="243">
        <f>(D11-$AP11)^2</f>
        <v>6.4000000000000119E-5</v>
      </c>
      <c r="E12" s="243"/>
      <c r="F12" s="244">
        <f>(F11-$AP11)^2</f>
        <v>7.8399999999999987E-4</v>
      </c>
      <c r="G12" s="244"/>
      <c r="H12" s="196">
        <f>(H11-$AP11)^2</f>
        <v>4.8399999999999962E-4</v>
      </c>
      <c r="I12" s="196"/>
      <c r="J12" s="232">
        <f>(J11-$AP11)^2</f>
        <v>4.8399999999999962E-4</v>
      </c>
      <c r="K12" s="23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311" t="s">
        <v>81</v>
      </c>
      <c r="AN13" s="310"/>
      <c r="AO13" s="310"/>
      <c r="AP13" s="33">
        <f>AVERAGE(AP7:AP11)</f>
        <v>-0.10933333333333334</v>
      </c>
      <c r="AQ13" s="2" t="s">
        <v>82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45" t="s">
        <v>83</v>
      </c>
      <c r="B14" s="24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47" t="s">
        <v>84</v>
      </c>
      <c r="B15" s="248">
        <f>(AP18*AS7)+(AP18*AS9)+(AP18*AS11)</f>
        <v>4.7053333333333336E-2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85</v>
      </c>
      <c r="AM15" s="311" t="s">
        <v>86</v>
      </c>
      <c r="AN15" s="310"/>
      <c r="AO15" s="310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47" t="s">
        <v>87</v>
      </c>
      <c r="B16" s="248">
        <f>(B15)/(B17)</f>
        <v>2.3526666666666668E-2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88</v>
      </c>
      <c r="AM16" s="311" t="s">
        <v>89</v>
      </c>
      <c r="AN16" s="310"/>
      <c r="AO16" s="310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49" t="s">
        <v>90</v>
      </c>
      <c r="B17" s="250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2" t="s">
        <v>91</v>
      </c>
      <c r="AM18" s="311" t="s">
        <v>92</v>
      </c>
      <c r="AN18" s="310"/>
      <c r="AO18" s="310"/>
      <c r="AP18" s="13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5" t="s">
        <v>93</v>
      </c>
      <c r="B19" s="24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94</v>
      </c>
      <c r="B20" s="248">
        <f>SUM(B21:B23)</f>
        <v>6.4399999999999995E-3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51" t="s">
        <v>95</v>
      </c>
      <c r="B21" s="252">
        <f>SUM(B8:AO8)</f>
        <v>3.4799999999999996E-3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51" t="s">
        <v>96</v>
      </c>
      <c r="B22" s="252">
        <f>SUM(B10:AO10)</f>
        <v>1.08E-3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51" t="s">
        <v>97</v>
      </c>
      <c r="B23" s="252">
        <f>SUM(B12:AO12)</f>
        <v>1.8799999999999993E-3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98</v>
      </c>
      <c r="B24" s="248">
        <f>B20/B25</f>
        <v>5.3666666666666663E-4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49" t="s">
        <v>99</v>
      </c>
      <c r="B25" s="253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45" t="s">
        <v>100</v>
      </c>
      <c r="B27" s="109" t="s">
        <v>101</v>
      </c>
      <c r="C27" s="109"/>
      <c r="D27" s="109" t="s">
        <v>102</v>
      </c>
      <c r="E27" s="109" t="s">
        <v>103</v>
      </c>
      <c r="F27" s="109"/>
      <c r="G27" s="109"/>
      <c r="H27" s="109"/>
      <c r="I27" s="109" t="s">
        <v>104</v>
      </c>
      <c r="J27" s="109"/>
      <c r="K27" s="246"/>
      <c r="L27" s="254">
        <f>B28-A39</f>
        <v>39.953215486770191</v>
      </c>
      <c r="M27" s="2" t="s">
        <v>105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47" t="s">
        <v>106</v>
      </c>
      <c r="B28" s="255">
        <f>B16/B24</f>
        <v>43.838509316770192</v>
      </c>
      <c r="C28" s="2"/>
      <c r="D28" s="2" t="s">
        <v>107</v>
      </c>
      <c r="E28" s="2" t="s">
        <v>108</v>
      </c>
      <c r="F28" s="2"/>
      <c r="G28" s="2"/>
      <c r="H28" s="2"/>
      <c r="I28" s="2" t="s">
        <v>109</v>
      </c>
      <c r="J28" s="2"/>
      <c r="K28" s="256"/>
      <c r="L28" s="254">
        <f>A39-B28</f>
        <v>-39.953215486770191</v>
      </c>
      <c r="M28" s="2" t="s">
        <v>110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57"/>
      <c r="B32" s="257"/>
      <c r="C32" s="257"/>
      <c r="D32" s="257"/>
      <c r="E32" s="257"/>
      <c r="F32" s="72"/>
      <c r="G32" s="7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2"/>
      <c r="B33" s="72"/>
      <c r="C33" s="72"/>
      <c r="D33" s="72"/>
      <c r="E33" s="72"/>
      <c r="F33" s="72"/>
      <c r="G33" s="7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31"/>
      <c r="B34" s="31"/>
      <c r="C34" s="31"/>
      <c r="D34" s="31"/>
      <c r="E34" s="31"/>
      <c r="F34" s="3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45" t="s">
        <v>111</v>
      </c>
      <c r="B37" s="109"/>
      <c r="C37" s="109"/>
      <c r="D37" s="109"/>
      <c r="E37" s="246"/>
      <c r="F37" s="258" t="s">
        <v>112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47" t="s">
        <v>113</v>
      </c>
      <c r="B38" s="2" t="s">
        <v>114</v>
      </c>
      <c r="C38" s="2">
        <f>B17</f>
        <v>2</v>
      </c>
      <c r="D38" s="2" t="s">
        <v>115</v>
      </c>
      <c r="E38" s="256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59">
        <v>3.8852938300000002</v>
      </c>
      <c r="B39" s="3"/>
      <c r="C39" s="3"/>
      <c r="D39" s="3"/>
      <c r="E39" s="260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45" t="s">
        <v>116</v>
      </c>
      <c r="B41" s="109"/>
      <c r="C41" s="109"/>
      <c r="D41" s="109"/>
      <c r="E41" s="109"/>
      <c r="F41" s="109"/>
      <c r="G41" s="109"/>
      <c r="H41" s="24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61">
        <f>(B15)/(B15+B20)</f>
        <v>0.87961116650049853</v>
      </c>
      <c r="B42" s="2"/>
      <c r="C42" s="2"/>
      <c r="D42" s="2"/>
      <c r="E42" s="2"/>
      <c r="F42" s="2"/>
      <c r="G42" s="2"/>
      <c r="H42" s="256"/>
      <c r="I42" s="2">
        <v>0.01</v>
      </c>
      <c r="J42" s="2" t="s">
        <v>117</v>
      </c>
      <c r="K42" s="2"/>
      <c r="L42" s="262" t="s">
        <v>118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63">
        <f>100*A42</f>
        <v>87.96111665004986</v>
      </c>
      <c r="B43" s="2" t="s">
        <v>119</v>
      </c>
      <c r="C43" s="2"/>
      <c r="D43" s="2"/>
      <c r="E43" s="2"/>
      <c r="F43" s="2"/>
      <c r="G43" s="2"/>
      <c r="H43" s="256"/>
      <c r="I43" s="2">
        <v>0.06</v>
      </c>
      <c r="J43" s="2" t="s">
        <v>120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64" t="s">
        <v>121</v>
      </c>
      <c r="B44" s="265" t="s">
        <v>122</v>
      </c>
      <c r="C44" s="3" t="s">
        <v>123</v>
      </c>
      <c r="D44" s="3"/>
      <c r="E44" s="3"/>
      <c r="F44" s="3"/>
      <c r="G44" s="3"/>
      <c r="H44" s="260"/>
      <c r="I44" s="2">
        <v>0.14000000000000001</v>
      </c>
      <c r="J44" s="2" t="s">
        <v>124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45" t="s">
        <v>125</v>
      </c>
      <c r="B46" s="109" t="s">
        <v>126</v>
      </c>
      <c r="C46" s="109"/>
      <c r="D46" s="109"/>
      <c r="E46" s="109"/>
      <c r="F46" s="109"/>
      <c r="G46" s="109"/>
      <c r="H46" s="246"/>
      <c r="I46" s="2">
        <v>0.1</v>
      </c>
      <c r="J46" s="2" t="s">
        <v>117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61">
        <f>SQRT(A42^2)/(1-(A42^2))</f>
        <v>3.8871966445405568</v>
      </c>
      <c r="B47" s="1" t="s">
        <v>122</v>
      </c>
      <c r="C47" s="2"/>
      <c r="D47" s="2"/>
      <c r="E47" s="2"/>
      <c r="F47" s="2"/>
      <c r="G47" s="2"/>
      <c r="H47" s="256"/>
      <c r="I47" s="2">
        <v>0.25</v>
      </c>
      <c r="J47" s="2" t="s">
        <v>120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64"/>
      <c r="B48" s="3"/>
      <c r="C48" s="3"/>
      <c r="D48" s="3"/>
      <c r="E48" s="3"/>
      <c r="F48" s="3"/>
      <c r="G48" s="3"/>
      <c r="H48" s="260"/>
      <c r="I48" s="2">
        <v>0.4</v>
      </c>
      <c r="J48" s="2" t="s">
        <v>124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45" t="s">
        <v>128</v>
      </c>
      <c r="B50" s="109" t="s">
        <v>129</v>
      </c>
      <c r="C50" s="109"/>
      <c r="D50" s="109"/>
      <c r="E50" s="109"/>
      <c r="F50" s="109"/>
      <c r="G50" s="109"/>
      <c r="H50" s="24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61">
        <f>(B15-(B17*B24))/(B15+B20+B24)</f>
        <v>0.85100869887099762</v>
      </c>
      <c r="B51" s="1" t="s">
        <v>122</v>
      </c>
      <c r="C51" s="2"/>
      <c r="D51" s="2"/>
      <c r="E51" s="2"/>
      <c r="F51" s="2"/>
      <c r="G51" s="2"/>
      <c r="H51" s="256"/>
      <c r="I51" s="2">
        <v>0.01</v>
      </c>
      <c r="J51" s="2" t="s">
        <v>117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7"/>
      <c r="B52" s="2"/>
      <c r="C52" s="2"/>
      <c r="D52" s="2"/>
      <c r="E52" s="2"/>
      <c r="F52" s="2"/>
      <c r="G52" s="2"/>
      <c r="H52" s="256"/>
      <c r="I52" s="2">
        <v>0.06</v>
      </c>
      <c r="J52" s="2" t="s">
        <v>120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66" t="s">
        <v>131</v>
      </c>
      <c r="B53" s="3"/>
      <c r="C53" s="3"/>
      <c r="D53" s="3"/>
      <c r="E53" s="3"/>
      <c r="F53" s="3"/>
      <c r="G53" s="3"/>
      <c r="H53" s="260"/>
      <c r="I53" s="2">
        <v>0.14000000000000001</v>
      </c>
      <c r="J53" s="2" t="s">
        <v>124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132</v>
      </c>
      <c r="B56" s="2" t="s">
        <v>133</v>
      </c>
      <c r="C56" s="2"/>
      <c r="F56" s="2"/>
      <c r="G56" s="262" t="s">
        <v>134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B57" s="2"/>
      <c r="C57" s="2"/>
      <c r="D57" s="2" t="s">
        <v>135</v>
      </c>
      <c r="E57" s="33">
        <f>B24/AP18</f>
        <v>1.0733333333333333E-4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136</v>
      </c>
      <c r="B58" s="33">
        <f>E58/SQRT(E57)</f>
        <v>10.617575959448484</v>
      </c>
      <c r="C58" s="2"/>
      <c r="D58" s="2" t="s">
        <v>137</v>
      </c>
      <c r="E58" s="33">
        <f>ABS(AP11-AP9)</f>
        <v>0.11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138</v>
      </c>
      <c r="B59" s="33">
        <f>E59/SQRT(E57)</f>
        <v>1.5443746850106885</v>
      </c>
      <c r="C59" s="2"/>
      <c r="D59" s="2" t="s">
        <v>137</v>
      </c>
      <c r="E59" s="33">
        <f>ABS(AP9-AP7)</f>
        <v>1.6E-2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139</v>
      </c>
      <c r="B60" s="33">
        <f>E60/SQRT(E57)</f>
        <v>5.9844519044164182</v>
      </c>
      <c r="C60" s="2"/>
      <c r="D60" s="2" t="s">
        <v>137</v>
      </c>
      <c r="E60" s="33">
        <f>ABS(P11-AP7)</f>
        <v>6.2E-2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140</v>
      </c>
      <c r="B62" s="267" t="s">
        <v>141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179</v>
      </c>
      <c r="B63" s="33">
        <v>3.77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68" t="s">
        <v>143</v>
      </c>
      <c r="B64" s="2">
        <v>3.7730000000000001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62" t="s">
        <v>144</v>
      </c>
      <c r="B65" s="2">
        <v>3.7749999999999999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</sheetData>
  <mergeCells count="9">
    <mergeCell ref="AM16:AO16"/>
    <mergeCell ref="AM18:AO18"/>
    <mergeCell ref="B2:C2"/>
    <mergeCell ref="D2:E2"/>
    <mergeCell ref="F2:G2"/>
    <mergeCell ref="H2:I2"/>
    <mergeCell ref="J2:K2"/>
    <mergeCell ref="AM13:AO13"/>
    <mergeCell ref="AM15:AO15"/>
  </mergeCells>
  <conditionalFormatting sqref="A42">
    <cfRule type="cellIs" dxfId="119" priority="7" operator="greaterThanOrEqual">
      <formula>0.14</formula>
    </cfRule>
    <cfRule type="cellIs" dxfId="118" priority="8" operator="greaterThanOrEqual">
      <formula>0.06</formula>
    </cfRule>
    <cfRule type="cellIs" dxfId="117" priority="9" operator="greaterThanOrEqual">
      <formula>0.01</formula>
    </cfRule>
  </conditionalFormatting>
  <conditionalFormatting sqref="A47">
    <cfRule type="cellIs" dxfId="116" priority="3" operator="lessThanOrEqual">
      <formula>0.1</formula>
    </cfRule>
    <cfRule type="cellIs" dxfId="115" priority="4" operator="lessThanOrEqual">
      <formula>0.25</formula>
    </cfRule>
    <cfRule type="cellIs" dxfId="114" priority="5" operator="lessThan">
      <formula>0.4</formula>
    </cfRule>
    <cfRule type="cellIs" dxfId="113" priority="6" operator="greaterThanOrEqual">
      <formula>0.4</formula>
    </cfRule>
  </conditionalFormatting>
  <conditionalFormatting sqref="A51">
    <cfRule type="cellIs" dxfId="112" priority="10" operator="lessThanOrEqual">
      <formula>0.01</formula>
    </cfRule>
    <cfRule type="cellIs" dxfId="111" priority="11" operator="lessThanOrEqual">
      <formula>0.06</formula>
    </cfRule>
    <cfRule type="cellIs" dxfId="110" priority="12" operator="lessThan">
      <formula>0.14</formula>
    </cfRule>
    <cfRule type="cellIs" dxfId="109" priority="13" operator="greaterThanOrEqual">
      <formula>0.14</formula>
    </cfRule>
  </conditionalFormatting>
  <conditionalFormatting sqref="B58:B60">
    <cfRule type="cellIs" dxfId="108" priority="1" operator="greaterThan">
      <formula>3.77</formula>
    </cfRule>
    <cfRule type="cellIs" dxfId="107" priority="2" operator="lessThan">
      <formula>3.77</formula>
    </cfRule>
  </conditionalFormatting>
  <conditionalFormatting sqref="L27">
    <cfRule type="cellIs" dxfId="106" priority="14" operator="greaterThan">
      <formula>0</formula>
    </cfRule>
  </conditionalFormatting>
  <hyperlinks>
    <hyperlink ref="F37" r:id="rId1" xr:uid="{00000000-0004-0000-0600-000000000000}"/>
    <hyperlink ref="L42" r:id="rId2" location=":~:text=ANOVA%20%2D%20(Partial)%20Eta%20Squared&amp;text=%CE%B72%20%3D%200.01%20indicates%20a,0.14%20indicates%20a%20large%20effect." xr:uid="{00000000-0004-0000-0600-000001000000}"/>
    <hyperlink ref="G56" r:id="rId3" xr:uid="{00000000-0004-0000-0600-000002000000}"/>
    <hyperlink ref="B62" r:id="rId4" xr:uid="{00000000-0004-0000-0600-000003000000}"/>
    <hyperlink ref="A64" r:id="rId5" xr:uid="{00000000-0004-0000-0600-000004000000}"/>
    <hyperlink ref="A65" r:id="rId6" xr:uid="{00000000-0004-0000-0600-000005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C857"/>
  <sheetViews>
    <sheetView workbookViewId="0">
      <selection activeCell="AP30" sqref="AP30"/>
    </sheetView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174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/>
      <c r="F5" s="237"/>
      <c r="G5" s="237"/>
      <c r="H5" s="237"/>
      <c r="I5" s="237"/>
      <c r="J5" s="237">
        <v>1</v>
      </c>
      <c r="K5" s="237"/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-0.02</v>
      </c>
      <c r="C7" s="239"/>
      <c r="D7" s="214">
        <v>-0.09</v>
      </c>
      <c r="E7" s="214"/>
      <c r="F7" s="206">
        <v>-0.05</v>
      </c>
      <c r="G7" s="206"/>
      <c r="H7" s="207">
        <v>-0.09</v>
      </c>
      <c r="I7" s="207"/>
      <c r="J7" s="240">
        <v>-0.06</v>
      </c>
      <c r="K7" s="240"/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-6.2E-2</v>
      </c>
      <c r="AQ7" s="33" t="s">
        <v>75</v>
      </c>
      <c r="AR7" s="33">
        <f>AP7-AP17</f>
        <v>4.0400000000000005E-2</v>
      </c>
      <c r="AS7" s="241">
        <f>AR7^2</f>
        <v>1.6321600000000003E-3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>
        <f>(B7-$AP7)^2</f>
        <v>1.7639999999999997E-3</v>
      </c>
      <c r="C8" s="235"/>
      <c r="D8" s="243">
        <f>(D7-$AP7)^2</f>
        <v>7.8399999999999987E-4</v>
      </c>
      <c r="E8" s="243"/>
      <c r="F8" s="244">
        <f>(F7-$AP7)^2</f>
        <v>1.4399999999999992E-4</v>
      </c>
      <c r="G8" s="244"/>
      <c r="H8" s="196">
        <f>(H7-$AP7)^2</f>
        <v>7.8399999999999987E-4</v>
      </c>
      <c r="I8" s="196"/>
      <c r="J8" s="232">
        <f>(J7-$AP7)^2</f>
        <v>4.0000000000000074E-6</v>
      </c>
      <c r="K8" s="23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>
        <v>-0.06</v>
      </c>
      <c r="C9" s="239"/>
      <c r="D9" s="214">
        <v>-0.09</v>
      </c>
      <c r="E9" s="214"/>
      <c r="F9" s="206">
        <v>-7.0000000000000007E-2</v>
      </c>
      <c r="G9" s="206"/>
      <c r="H9" s="207">
        <v>-0.1</v>
      </c>
      <c r="I9" s="207"/>
      <c r="J9" s="240">
        <v>-7.0000000000000007E-2</v>
      </c>
      <c r="K9" s="240"/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-7.8E-2</v>
      </c>
      <c r="AQ9" s="33" t="s">
        <v>77</v>
      </c>
      <c r="AR9" s="33">
        <f>AP9-AP17</f>
        <v>2.4400000000000005E-2</v>
      </c>
      <c r="AS9" s="241">
        <f>AR9^2</f>
        <v>5.9536000000000029E-4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>
        <f>(B9-$AP9)^2</f>
        <v>3.2400000000000007E-4</v>
      </c>
      <c r="C10" s="235"/>
      <c r="D10" s="243">
        <f>(D9-$AP9)^2</f>
        <v>1.4399999999999992E-4</v>
      </c>
      <c r="E10" s="243"/>
      <c r="F10" s="244">
        <f>(F9-$AP9)^2</f>
        <v>6.3999999999999889E-5</v>
      </c>
      <c r="G10" s="244"/>
      <c r="H10" s="196">
        <f>(H9-$AP9)^2</f>
        <v>4.8400000000000027E-4</v>
      </c>
      <c r="I10" s="196"/>
      <c r="J10" s="232">
        <f>(J9-$AP9)^2</f>
        <v>6.3999999999999889E-5</v>
      </c>
      <c r="K10" s="232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>
        <v>-0.18</v>
      </c>
      <c r="C11" s="239"/>
      <c r="D11" s="214">
        <v>-0.18</v>
      </c>
      <c r="E11" s="214"/>
      <c r="F11" s="206">
        <v>-0.16</v>
      </c>
      <c r="G11" s="206"/>
      <c r="H11" s="207">
        <v>-0.21</v>
      </c>
      <c r="I11" s="207"/>
      <c r="J11" s="240">
        <v>-0.21</v>
      </c>
      <c r="K11" s="240"/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-0.188</v>
      </c>
      <c r="AQ11" s="33" t="s">
        <v>79</v>
      </c>
      <c r="AR11" s="33">
        <f>AP11-AP17</f>
        <v>-8.5599999999999996E-2</v>
      </c>
      <c r="AS11" s="241">
        <f>AR11^2</f>
        <v>7.3273599999999989E-3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>
        <f>(B11-$AP11)^2</f>
        <v>6.4000000000000119E-5</v>
      </c>
      <c r="C12" s="235"/>
      <c r="D12" s="243">
        <f>(D11-$AP11)^2</f>
        <v>6.4000000000000119E-5</v>
      </c>
      <c r="E12" s="243"/>
      <c r="F12" s="244">
        <f>(F11-$AP11)^2</f>
        <v>7.8399999999999987E-4</v>
      </c>
      <c r="G12" s="244"/>
      <c r="H12" s="196">
        <f>(H11-$AP11)^2</f>
        <v>4.8399999999999962E-4</v>
      </c>
      <c r="I12" s="196"/>
      <c r="J12" s="232">
        <f>(J11-$AP11)^2</f>
        <v>4.8399999999999962E-4</v>
      </c>
      <c r="K12" s="23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4">
        <v>40</v>
      </c>
      <c r="B13" s="274">
        <v>-0.1</v>
      </c>
      <c r="C13" s="274"/>
      <c r="D13" s="274">
        <v>-7.0000000000000007E-2</v>
      </c>
      <c r="E13" s="274"/>
      <c r="F13" s="274">
        <v>-0.09</v>
      </c>
      <c r="G13" s="274"/>
      <c r="H13" s="274">
        <v>-0.2</v>
      </c>
      <c r="I13" s="274"/>
      <c r="J13" s="274">
        <v>-7.0000000000000007E-2</v>
      </c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274"/>
      <c r="AN13" s="274"/>
      <c r="AO13" s="274"/>
      <c r="AP13" s="275">
        <f>AVERAGE(B13:AK13)</f>
        <v>-0.10600000000000001</v>
      </c>
      <c r="AQ13" s="274" t="s">
        <v>145</v>
      </c>
      <c r="AR13" s="275">
        <f>AP13-AP17</f>
        <v>-3.600000000000006E-3</v>
      </c>
      <c r="AS13" s="274">
        <f>AR13^2</f>
        <v>1.2960000000000044E-5</v>
      </c>
      <c r="AT13" s="274"/>
      <c r="AU13" s="274"/>
      <c r="AV13" s="2"/>
      <c r="AW13" s="2"/>
      <c r="AX13" s="2"/>
      <c r="AY13" s="2"/>
      <c r="AZ13" s="2"/>
      <c r="BA13" s="2"/>
      <c r="BB13" s="2"/>
      <c r="BC13" s="2"/>
    </row>
    <row r="14" spans="1:55" ht="15" customHeight="1">
      <c r="A14" s="274" t="s">
        <v>146</v>
      </c>
      <c r="B14" s="299">
        <f>(B13-$AP13)^2</f>
        <v>3.6000000000000062E-5</v>
      </c>
      <c r="C14" s="299"/>
      <c r="D14" s="299">
        <f>(D13-$AP13)^2</f>
        <v>1.2960000000000003E-3</v>
      </c>
      <c r="E14" s="299"/>
      <c r="F14" s="299">
        <f>(F13-$AP13)^2</f>
        <v>2.5600000000000048E-4</v>
      </c>
      <c r="G14" s="299"/>
      <c r="H14" s="299">
        <f>(H13-$AP13)^2</f>
        <v>8.8360000000000001E-3</v>
      </c>
      <c r="I14" s="299"/>
      <c r="J14" s="299">
        <f>(J13-$AP13)^2</f>
        <v>1.2960000000000003E-3</v>
      </c>
      <c r="K14" s="305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5"/>
      <c r="AQ14" s="274"/>
      <c r="AR14" s="274"/>
      <c r="AS14" s="274"/>
      <c r="AT14" s="274"/>
      <c r="AU14" s="274"/>
      <c r="AV14" s="2"/>
      <c r="AW14" s="2"/>
      <c r="AX14" s="2"/>
      <c r="AY14" s="2"/>
      <c r="AZ14" s="2"/>
      <c r="BA14" s="2"/>
      <c r="BB14" s="2"/>
      <c r="BC14" s="2"/>
    </row>
    <row r="15" spans="1:55">
      <c r="A15" s="274">
        <v>60</v>
      </c>
      <c r="B15" s="274">
        <v>-0.15</v>
      </c>
      <c r="C15" s="274"/>
      <c r="D15" s="274">
        <v>-0.05</v>
      </c>
      <c r="E15" s="274"/>
      <c r="F15" s="274">
        <v>-0.06</v>
      </c>
      <c r="G15" s="274"/>
      <c r="H15" s="274">
        <v>-0.06</v>
      </c>
      <c r="I15" s="274"/>
      <c r="J15" s="274">
        <v>-7.0000000000000007E-2</v>
      </c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5">
        <f>AVERAGE(B15:AK15)</f>
        <v>-7.8E-2</v>
      </c>
      <c r="AQ15" s="274" t="s">
        <v>147</v>
      </c>
      <c r="AR15" s="275">
        <f>AP15-AP17</f>
        <v>2.4400000000000005E-2</v>
      </c>
      <c r="AS15" s="274">
        <f>AR15^2</f>
        <v>5.9536000000000029E-4</v>
      </c>
      <c r="AT15" s="274"/>
      <c r="AU15" s="274"/>
      <c r="AV15" s="2"/>
      <c r="AW15" s="2"/>
      <c r="AX15" s="2"/>
      <c r="AY15" s="2"/>
      <c r="AZ15" s="2"/>
      <c r="BA15" s="2"/>
      <c r="BB15" s="2"/>
      <c r="BC15" s="2"/>
    </row>
    <row r="16" spans="1:55">
      <c r="A16" s="274" t="s">
        <v>148</v>
      </c>
      <c r="B16" s="275">
        <f>(B15-$AP15)^2</f>
        <v>5.1839999999999994E-3</v>
      </c>
      <c r="C16" s="275"/>
      <c r="D16" s="275">
        <f>(D15-$AP15)^2</f>
        <v>7.8399999999999987E-4</v>
      </c>
      <c r="E16" s="275"/>
      <c r="F16" s="275">
        <f>(F15-$AP15)^2</f>
        <v>3.2400000000000007E-4</v>
      </c>
      <c r="G16" s="275"/>
      <c r="H16" s="275">
        <f>(H15-$AP15)^2</f>
        <v>3.2400000000000007E-4</v>
      </c>
      <c r="I16" s="275"/>
      <c r="J16" s="275">
        <f>(J15-$AP15)^2</f>
        <v>6.3999999999999889E-5</v>
      </c>
      <c r="K16" s="275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AVERAGE(AP7:AP15)</f>
        <v>-0.1024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5.0816E-2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COUNT(AP7:AP15)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1.2704E-2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2.4840000000000001E-2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3.4799999999999996E-3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1.08E-3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1.8799999999999993E-3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51" t="s">
        <v>149</v>
      </c>
      <c r="B28" s="277">
        <f>SUM(B14:AO14)</f>
        <v>1.1720000000000001E-2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51" t="s">
        <v>150</v>
      </c>
      <c r="B29" s="277">
        <f>SUM(B16:AO16)</f>
        <v>6.6799999999999984E-3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1.242E-3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7.3625820460547491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10.22866344605475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-7.3625820460547491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4</v>
      </c>
      <c r="D44" s="2" t="s">
        <v>115</v>
      </c>
      <c r="E44" s="256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2.8660814000000001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0.67167177751929785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67.167177751929785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122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1.2237645671369444</v>
      </c>
      <c r="B53" s="1" t="s">
        <v>122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0.59621836718770327</v>
      </c>
      <c r="B57" s="1" t="s">
        <v>122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2.4840000000000002E-4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6.9793807199130766</v>
      </c>
      <c r="C64" s="2"/>
      <c r="D64" s="2" t="s">
        <v>137</v>
      </c>
      <c r="E64" s="33">
        <f>ABS(AP11-AP9)</f>
        <v>0.11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1.0151826501691747</v>
      </c>
      <c r="C65" s="2"/>
      <c r="D65" s="2" t="s">
        <v>137</v>
      </c>
      <c r="E65" s="33">
        <f>ABS(AP9-AP7)</f>
        <v>1.6E-2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3.9338327694055519</v>
      </c>
      <c r="C66" s="2"/>
      <c r="D66" s="2" t="s">
        <v>137</v>
      </c>
      <c r="E66" s="33">
        <f>ABS(P11-AP7)</f>
        <v>6.2E-2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180</v>
      </c>
      <c r="B69" s="33">
        <v>4.2300000000000004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4.2320000000000002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4.2329999999999997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57" t="s">
        <v>152</v>
      </c>
      <c r="B74" s="84"/>
      <c r="C74" s="57" t="s">
        <v>153</v>
      </c>
      <c r="D74" s="84"/>
      <c r="E74" s="2" t="s">
        <v>137</v>
      </c>
      <c r="F74" s="2" t="s">
        <v>133</v>
      </c>
      <c r="G74" s="84"/>
      <c r="H74" s="84"/>
      <c r="I74" s="2" t="s">
        <v>135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7.25">
      <c r="A75" s="279">
        <v>30</v>
      </c>
      <c r="B75" s="280">
        <f>AP7</f>
        <v>-6.2E-2</v>
      </c>
      <c r="C75" s="279">
        <v>40</v>
      </c>
      <c r="D75" s="281">
        <f>AP13</f>
        <v>-0.10600000000000001</v>
      </c>
      <c r="E75" s="95">
        <f t="shared" ref="E75:E84" si="0">ABS(D75-B75)</f>
        <v>4.4000000000000011E-2</v>
      </c>
      <c r="F75" s="282">
        <f t="shared" ref="F75:F84" si="1">E75/SQRT(I75)</f>
        <v>2.791752287965231</v>
      </c>
      <c r="G75" s="84"/>
      <c r="H75" s="84"/>
      <c r="I75" s="283">
        <f>E63</f>
        <v>2.4840000000000002E-4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7.25">
      <c r="A76" s="279">
        <v>30</v>
      </c>
      <c r="B76" s="280">
        <f>AP7</f>
        <v>-6.2E-2</v>
      </c>
      <c r="C76" s="284">
        <v>50</v>
      </c>
      <c r="D76" s="281">
        <f>AP9</f>
        <v>-7.8E-2</v>
      </c>
      <c r="E76" s="95">
        <f t="shared" si="0"/>
        <v>1.6E-2</v>
      </c>
      <c r="F76" s="282">
        <f t="shared" si="1"/>
        <v>1.0151826501691747</v>
      </c>
      <c r="G76" s="84"/>
      <c r="H76" s="103"/>
      <c r="I76" s="95">
        <f>I75</f>
        <v>2.4840000000000002E-4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7.25">
      <c r="A77" s="279">
        <v>30</v>
      </c>
      <c r="B77" s="280">
        <f>AP7</f>
        <v>-6.2E-2</v>
      </c>
      <c r="C77" s="285">
        <v>60</v>
      </c>
      <c r="D77" s="281">
        <f>AP15</f>
        <v>-7.8E-2</v>
      </c>
      <c r="E77" s="95">
        <f t="shared" si="0"/>
        <v>1.6E-2</v>
      </c>
      <c r="F77" s="282">
        <f t="shared" si="1"/>
        <v>1.0151826501691747</v>
      </c>
      <c r="G77" s="84"/>
      <c r="H77" s="103"/>
      <c r="I77" s="95">
        <f>I75</f>
        <v>2.4840000000000002E-4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7.25">
      <c r="A78" s="279">
        <v>30</v>
      </c>
      <c r="B78" s="280">
        <f>AP7</f>
        <v>-6.2E-2</v>
      </c>
      <c r="C78" s="286">
        <v>70</v>
      </c>
      <c r="D78" s="280">
        <f>AP11</f>
        <v>-0.188</v>
      </c>
      <c r="E78" s="95">
        <f t="shared" si="0"/>
        <v>0.126</v>
      </c>
      <c r="F78" s="282">
        <f t="shared" si="1"/>
        <v>7.9945633700822514</v>
      </c>
      <c r="G78" s="84"/>
      <c r="H78" s="103"/>
      <c r="I78" s="283">
        <f>I75</f>
        <v>2.4840000000000002E-4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7.25">
      <c r="A79" s="284">
        <v>40</v>
      </c>
      <c r="B79" s="280">
        <f>AP13</f>
        <v>-0.10600000000000001</v>
      </c>
      <c r="C79" s="284">
        <v>50</v>
      </c>
      <c r="D79" s="281">
        <f>AP9</f>
        <v>-7.8E-2</v>
      </c>
      <c r="E79" s="95">
        <f t="shared" si="0"/>
        <v>2.8000000000000011E-2</v>
      </c>
      <c r="F79" s="282">
        <f t="shared" si="1"/>
        <v>1.7765696377960565</v>
      </c>
      <c r="G79" s="84"/>
      <c r="H79" s="103"/>
      <c r="I79" s="283">
        <f>I75</f>
        <v>2.4840000000000002E-4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7.25">
      <c r="A80" s="284">
        <v>40</v>
      </c>
      <c r="B80" s="280">
        <f>AP13</f>
        <v>-0.10600000000000001</v>
      </c>
      <c r="C80" s="285">
        <v>60</v>
      </c>
      <c r="D80" s="281">
        <f>AP15</f>
        <v>-7.8E-2</v>
      </c>
      <c r="E80" s="95">
        <f t="shared" si="0"/>
        <v>2.8000000000000011E-2</v>
      </c>
      <c r="F80" s="282">
        <f t="shared" si="1"/>
        <v>1.7765696377960565</v>
      </c>
      <c r="G80" s="84"/>
      <c r="H80" s="103"/>
      <c r="I80" s="283">
        <f>I75</f>
        <v>2.4840000000000002E-4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7.25">
      <c r="A81" s="284">
        <v>40</v>
      </c>
      <c r="B81" s="280">
        <f>AP13</f>
        <v>-0.10600000000000001</v>
      </c>
      <c r="C81" s="287">
        <v>70</v>
      </c>
      <c r="D81" s="280">
        <f>AP11</f>
        <v>-0.188</v>
      </c>
      <c r="E81" s="95">
        <f t="shared" si="0"/>
        <v>8.199999999999999E-2</v>
      </c>
      <c r="F81" s="282">
        <f t="shared" si="1"/>
        <v>5.2028110821170195</v>
      </c>
      <c r="G81" s="84"/>
      <c r="H81" s="103"/>
      <c r="I81" s="283">
        <f>I75</f>
        <v>2.4840000000000002E-4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7.25">
      <c r="A82" s="286">
        <v>50</v>
      </c>
      <c r="B82" s="280">
        <f>AP9</f>
        <v>-7.8E-2</v>
      </c>
      <c r="C82" s="288">
        <v>60</v>
      </c>
      <c r="D82" s="281">
        <f>AP15</f>
        <v>-7.8E-2</v>
      </c>
      <c r="E82" s="95">
        <f t="shared" si="0"/>
        <v>0</v>
      </c>
      <c r="F82" s="282">
        <f t="shared" si="1"/>
        <v>0</v>
      </c>
      <c r="G82" s="84"/>
      <c r="H82" s="103"/>
      <c r="I82" s="283">
        <f>I75</f>
        <v>2.4840000000000002E-4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7.25">
      <c r="A83" s="286">
        <v>50</v>
      </c>
      <c r="B83" s="280">
        <f>AP9</f>
        <v>-7.8E-2</v>
      </c>
      <c r="C83" s="286">
        <v>70</v>
      </c>
      <c r="D83" s="280">
        <f>AP11</f>
        <v>-0.188</v>
      </c>
      <c r="E83" s="95">
        <f t="shared" si="0"/>
        <v>0.11</v>
      </c>
      <c r="F83" s="282">
        <f t="shared" si="1"/>
        <v>6.9793807199130766</v>
      </c>
      <c r="G83" s="84"/>
      <c r="H83" s="103"/>
      <c r="I83" s="283">
        <f>I75</f>
        <v>2.4840000000000002E-4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 ht="17.25">
      <c r="A84" s="289">
        <v>60</v>
      </c>
      <c r="B84" s="280">
        <f>AP15</f>
        <v>-7.8E-2</v>
      </c>
      <c r="C84" s="286">
        <v>70</v>
      </c>
      <c r="D84" s="280">
        <f>AP11</f>
        <v>-0.188</v>
      </c>
      <c r="E84" s="95">
        <f t="shared" si="0"/>
        <v>0.11</v>
      </c>
      <c r="F84" s="282">
        <f t="shared" si="1"/>
        <v>6.9793807199130766</v>
      </c>
      <c r="G84" s="84"/>
      <c r="H84" s="103"/>
      <c r="I84" s="283">
        <f>I75</f>
        <v>2.4840000000000002E-4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</sheetData>
  <mergeCells count="9">
    <mergeCell ref="AM20:AO20"/>
    <mergeCell ref="AM22:AO22"/>
    <mergeCell ref="B2:C2"/>
    <mergeCell ref="D2:E2"/>
    <mergeCell ref="F2:G2"/>
    <mergeCell ref="H2:I2"/>
    <mergeCell ref="J2:K2"/>
    <mergeCell ref="AM17:AO17"/>
    <mergeCell ref="AM19:AO19"/>
  </mergeCells>
  <conditionalFormatting sqref="A48">
    <cfRule type="cellIs" dxfId="105" priority="6" operator="greaterThanOrEqual">
      <formula>0.14</formula>
    </cfRule>
    <cfRule type="cellIs" dxfId="104" priority="7" operator="greaterThanOrEqual">
      <formula>0.06</formula>
    </cfRule>
    <cfRule type="cellIs" dxfId="103" priority="8" operator="greaterThanOrEqual">
      <formula>0.01</formula>
    </cfRule>
  </conditionalFormatting>
  <conditionalFormatting sqref="A53">
    <cfRule type="cellIs" dxfId="102" priority="3" operator="greaterThanOrEqual">
      <formula>0.4</formula>
    </cfRule>
    <cfRule type="cellIs" dxfId="101" priority="4" operator="greaterThanOrEqual">
      <formula>0.25</formula>
    </cfRule>
    <cfRule type="cellIs" dxfId="100" priority="5" operator="greaterThanOrEqual">
      <formula>0.1</formula>
    </cfRule>
  </conditionalFormatting>
  <conditionalFormatting sqref="A57">
    <cfRule type="cellIs" dxfId="99" priority="9" operator="greaterThanOrEqual">
      <formula>0.14</formula>
    </cfRule>
    <cfRule type="cellIs" dxfId="98" priority="10" operator="greaterThanOrEqual">
      <formula>0.06</formula>
    </cfRule>
    <cfRule type="cellIs" dxfId="97" priority="11" operator="greaterThanOrEqual">
      <formula>0.01</formula>
    </cfRule>
  </conditionalFormatting>
  <conditionalFormatting sqref="B64:B66">
    <cfRule type="cellIs" dxfId="96" priority="1" operator="greaterThan">
      <formula>3.77</formula>
    </cfRule>
    <cfRule type="cellIs" dxfId="95" priority="2" operator="lessThan">
      <formula>3.77</formula>
    </cfRule>
  </conditionalFormatting>
  <conditionalFormatting sqref="F75:F84">
    <cfRule type="cellIs" dxfId="94" priority="13" operator="greaterThanOrEqual">
      <formula>4.232</formula>
    </cfRule>
    <cfRule type="cellIs" dxfId="93" priority="14" operator="lessThan">
      <formula>4.232</formula>
    </cfRule>
  </conditionalFormatting>
  <conditionalFormatting sqref="L33">
    <cfRule type="cellIs" dxfId="92" priority="12" operator="greaterThan">
      <formula>0</formula>
    </cfRule>
  </conditionalFormatting>
  <hyperlinks>
    <hyperlink ref="F43" r:id="rId1" xr:uid="{00000000-0004-0000-0700-000000000000}"/>
    <hyperlink ref="L48" r:id="rId2" location=":~:text=ANOVA%20%2D%20(Partial)%20Eta%20Squared&amp;text=%CE%B72%20%3D%200.01%20indicates%20a,0.14%20indicates%20a%20large%20effect." xr:uid="{00000000-0004-0000-0700-000001000000}"/>
    <hyperlink ref="G62" r:id="rId3" xr:uid="{00000000-0004-0000-0700-000002000000}"/>
    <hyperlink ref="B68" r:id="rId4" xr:uid="{00000000-0004-0000-0700-000003000000}"/>
    <hyperlink ref="A70" r:id="rId5" xr:uid="{00000000-0004-0000-0700-000004000000}"/>
    <hyperlink ref="A71" r:id="rId6" xr:uid="{00000000-0004-0000-0700-000005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C857"/>
  <sheetViews>
    <sheetView workbookViewId="0"/>
  </sheetViews>
  <sheetFormatPr defaultColWidth="14.42578125" defaultRowHeight="15" customHeight="1"/>
  <cols>
    <col min="1" max="1" width="16" customWidth="1"/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3" width="7.42578125" customWidth="1"/>
    <col min="44" max="44" width="7.5703125" customWidth="1"/>
    <col min="45" max="45" width="10.2851562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57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57" t="s">
        <v>155</v>
      </c>
      <c r="B2" s="309">
        <v>1</v>
      </c>
      <c r="C2" s="310"/>
      <c r="D2" s="309">
        <v>2</v>
      </c>
      <c r="E2" s="310"/>
      <c r="F2" s="309">
        <v>3</v>
      </c>
      <c r="G2" s="310"/>
      <c r="H2" s="309">
        <v>4</v>
      </c>
      <c r="I2" s="310"/>
      <c r="J2" s="309">
        <v>5</v>
      </c>
      <c r="K2" s="31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2"/>
      <c r="AV2" s="2"/>
      <c r="AW2" s="2"/>
      <c r="AX2" s="2"/>
      <c r="AY2" s="2"/>
      <c r="AZ2" s="2"/>
      <c r="BA2" s="2"/>
      <c r="BB2" s="2"/>
      <c r="BC2" s="2"/>
    </row>
    <row r="3" spans="1:55">
      <c r="A3" s="57" t="s">
        <v>174</v>
      </c>
      <c r="B3" s="237" t="s">
        <v>67</v>
      </c>
      <c r="C3" s="237"/>
      <c r="D3" s="237" t="s">
        <v>68</v>
      </c>
      <c r="E3" s="237"/>
      <c r="F3" s="237"/>
      <c r="G3" s="237"/>
      <c r="H3" s="237"/>
      <c r="I3" s="237"/>
      <c r="J3" s="237" t="s">
        <v>67</v>
      </c>
      <c r="K3" s="237"/>
      <c r="L3" s="237" t="s">
        <v>68</v>
      </c>
      <c r="M3" s="237"/>
      <c r="N3" s="237"/>
      <c r="O3" s="237"/>
      <c r="P3" s="237"/>
      <c r="Q3" s="237"/>
      <c r="R3" s="237" t="s">
        <v>67</v>
      </c>
      <c r="S3" s="237"/>
      <c r="T3" s="237" t="s">
        <v>68</v>
      </c>
      <c r="U3" s="237"/>
      <c r="V3" s="237"/>
      <c r="W3" s="237"/>
      <c r="X3" s="237"/>
      <c r="Y3" s="237"/>
      <c r="Z3" s="237" t="s">
        <v>67</v>
      </c>
      <c r="AA3" s="237"/>
      <c r="AB3" s="237" t="s">
        <v>68</v>
      </c>
      <c r="AC3" s="237"/>
      <c r="AD3" s="237"/>
      <c r="AE3" s="237"/>
      <c r="AF3" s="237"/>
      <c r="AG3" s="237"/>
      <c r="AH3" s="237" t="s">
        <v>67</v>
      </c>
      <c r="AI3" s="237"/>
      <c r="AJ3" s="237" t="s">
        <v>68</v>
      </c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"/>
      <c r="AV3" s="2"/>
      <c r="AW3" s="2"/>
      <c r="AX3" s="2"/>
      <c r="AY3" s="2"/>
      <c r="AZ3" s="2"/>
      <c r="BA3" s="2"/>
      <c r="BB3" s="2"/>
      <c r="BC3" s="2"/>
    </row>
    <row r="4" spans="1:5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2"/>
      <c r="AV4" s="2"/>
      <c r="AW4" s="2"/>
      <c r="AX4" s="2"/>
      <c r="AY4" s="2"/>
      <c r="AZ4" s="2"/>
      <c r="BA4" s="2"/>
      <c r="BB4" s="2"/>
      <c r="BC4" s="2"/>
    </row>
    <row r="5" spans="1:55">
      <c r="A5" s="237" t="s">
        <v>71</v>
      </c>
      <c r="B5" s="237">
        <v>1</v>
      </c>
      <c r="C5" s="237">
        <v>2</v>
      </c>
      <c r="D5" s="237">
        <v>1</v>
      </c>
      <c r="E5" s="237"/>
      <c r="F5" s="237"/>
      <c r="G5" s="237"/>
      <c r="H5" s="237"/>
      <c r="I5" s="237"/>
      <c r="J5" s="237">
        <v>1</v>
      </c>
      <c r="K5" s="237"/>
      <c r="L5" s="237">
        <v>1</v>
      </c>
      <c r="M5" s="237">
        <v>2</v>
      </c>
      <c r="N5" s="237"/>
      <c r="O5" s="237"/>
      <c r="P5" s="237"/>
      <c r="Q5" s="237"/>
      <c r="R5" s="237">
        <v>1</v>
      </c>
      <c r="S5" s="237">
        <v>2</v>
      </c>
      <c r="T5" s="237">
        <v>1</v>
      </c>
      <c r="U5" s="237">
        <v>2</v>
      </c>
      <c r="V5" s="237"/>
      <c r="W5" s="237"/>
      <c r="X5" s="237"/>
      <c r="Y5" s="237"/>
      <c r="Z5" s="237">
        <v>1</v>
      </c>
      <c r="AA5" s="237">
        <v>2</v>
      </c>
      <c r="AB5" s="237">
        <v>1</v>
      </c>
      <c r="AC5" s="237">
        <v>2</v>
      </c>
      <c r="AD5" s="237"/>
      <c r="AE5" s="237"/>
      <c r="AF5" s="237"/>
      <c r="AG5" s="237"/>
      <c r="AH5" s="237">
        <v>1</v>
      </c>
      <c r="AI5" s="237">
        <v>2</v>
      </c>
      <c r="AJ5" s="237">
        <v>1</v>
      </c>
      <c r="AK5" s="237">
        <v>2</v>
      </c>
      <c r="AL5" s="237"/>
      <c r="AM5" s="237"/>
      <c r="AN5" s="237"/>
      <c r="AO5" s="237"/>
      <c r="AP5" s="237"/>
      <c r="AQ5" s="237"/>
      <c r="AR5" s="237"/>
      <c r="AS5" s="237"/>
      <c r="AT5" s="237"/>
      <c r="AU5" s="2"/>
      <c r="AV5" s="2"/>
      <c r="AW5" s="2"/>
      <c r="AX5" s="2"/>
      <c r="AY5" s="2"/>
      <c r="AZ5" s="2"/>
      <c r="BA5" s="2"/>
      <c r="BB5" s="2"/>
      <c r="BC5" s="2"/>
    </row>
    <row r="6" spans="1:55">
      <c r="A6" s="6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72</v>
      </c>
      <c r="AQ6" s="2"/>
      <c r="AR6" s="2" t="s">
        <v>73</v>
      </c>
      <c r="AS6" s="2" t="s">
        <v>74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38">
        <v>30</v>
      </c>
      <c r="B7" s="239">
        <v>0.02</v>
      </c>
      <c r="C7" s="239"/>
      <c r="D7" s="214">
        <v>0.09</v>
      </c>
      <c r="E7" s="214"/>
      <c r="F7" s="206">
        <v>0.05</v>
      </c>
      <c r="G7" s="206"/>
      <c r="H7" s="207">
        <v>0.09</v>
      </c>
      <c r="I7" s="207"/>
      <c r="J7" s="240">
        <v>0.06</v>
      </c>
      <c r="K7" s="240"/>
      <c r="L7" s="33"/>
      <c r="M7" s="33"/>
      <c r="N7" s="2"/>
      <c r="O7" s="2"/>
      <c r="P7" s="2"/>
      <c r="Q7" s="2"/>
      <c r="R7" s="33"/>
      <c r="S7" s="33"/>
      <c r="T7" s="33"/>
      <c r="U7" s="33"/>
      <c r="V7" s="2"/>
      <c r="W7" s="2"/>
      <c r="X7" s="2"/>
      <c r="Y7" s="2"/>
      <c r="Z7" s="33"/>
      <c r="AA7" s="33"/>
      <c r="AB7" s="33"/>
      <c r="AC7" s="33"/>
      <c r="AD7" s="2"/>
      <c r="AE7" s="2"/>
      <c r="AF7" s="2"/>
      <c r="AG7" s="2"/>
      <c r="AH7" s="33"/>
      <c r="AI7" s="33"/>
      <c r="AJ7" s="33"/>
      <c r="AK7" s="33"/>
      <c r="AL7" s="33"/>
      <c r="AM7" s="33"/>
      <c r="AN7" s="33"/>
      <c r="AO7" s="33"/>
      <c r="AP7" s="33">
        <f>AVERAGE(B7:AK7)</f>
        <v>6.2E-2</v>
      </c>
      <c r="AQ7" s="33" t="s">
        <v>75</v>
      </c>
      <c r="AR7" s="33">
        <f>AP7-AP17</f>
        <v>-4.0400000000000005E-2</v>
      </c>
      <c r="AS7" s="241">
        <f>AR7^2</f>
        <v>1.6321600000000003E-3</v>
      </c>
      <c r="AT7" s="33"/>
      <c r="AU7" s="2"/>
      <c r="AV7" s="2"/>
      <c r="AW7" s="2"/>
      <c r="AX7" s="2"/>
      <c r="AY7" s="2"/>
      <c r="AZ7" s="2"/>
      <c r="BA7" s="2"/>
      <c r="BB7" s="2"/>
      <c r="BC7" s="2"/>
    </row>
    <row r="8" spans="1:55">
      <c r="A8" s="242" t="s">
        <v>76</v>
      </c>
      <c r="B8" s="235">
        <f>(B7-$AP7)^2</f>
        <v>1.7639999999999997E-3</v>
      </c>
      <c r="C8" s="235"/>
      <c r="D8" s="243">
        <f>(D7-$AP7)^2</f>
        <v>7.8399999999999987E-4</v>
      </c>
      <c r="E8" s="243"/>
      <c r="F8" s="244">
        <f>(F7-$AP7)^2</f>
        <v>1.4399999999999992E-4</v>
      </c>
      <c r="G8" s="244"/>
      <c r="H8" s="196">
        <f>(H7-$AP7)^2</f>
        <v>7.8399999999999987E-4</v>
      </c>
      <c r="I8" s="196"/>
      <c r="J8" s="232">
        <f>(J7-$AP7)^2</f>
        <v>4.0000000000000074E-6</v>
      </c>
      <c r="K8" s="23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33"/>
      <c r="AQ8" s="33"/>
      <c r="AR8" s="33"/>
      <c r="AS8" s="241"/>
      <c r="AT8" s="33"/>
      <c r="AU8" s="2"/>
      <c r="AV8" s="2"/>
      <c r="AW8" s="2"/>
      <c r="AX8" s="2"/>
      <c r="AY8" s="2"/>
      <c r="AZ8" s="2"/>
      <c r="BA8" s="2"/>
      <c r="BB8" s="2"/>
      <c r="BC8" s="2"/>
    </row>
    <row r="9" spans="1:55">
      <c r="A9" s="238">
        <v>50</v>
      </c>
      <c r="B9" s="239">
        <v>0.06</v>
      </c>
      <c r="C9" s="239"/>
      <c r="D9" s="214">
        <v>0.09</v>
      </c>
      <c r="E9" s="214"/>
      <c r="F9" s="206">
        <v>7.0000000000000007E-2</v>
      </c>
      <c r="G9" s="206"/>
      <c r="H9" s="207">
        <v>0.1</v>
      </c>
      <c r="I9" s="207"/>
      <c r="J9" s="240">
        <v>7.0000000000000007E-2</v>
      </c>
      <c r="K9" s="240"/>
      <c r="L9" s="33"/>
      <c r="M9" s="33"/>
      <c r="N9" s="2"/>
      <c r="O9" s="2"/>
      <c r="P9" s="2"/>
      <c r="Q9" s="2"/>
      <c r="R9" s="33"/>
      <c r="S9" s="33"/>
      <c r="T9" s="33"/>
      <c r="U9" s="33"/>
      <c r="V9" s="2"/>
      <c r="W9" s="2"/>
      <c r="X9" s="2"/>
      <c r="Y9" s="2"/>
      <c r="Z9" s="33"/>
      <c r="AA9" s="33"/>
      <c r="AB9" s="33"/>
      <c r="AC9" s="33"/>
      <c r="AD9" s="2"/>
      <c r="AE9" s="2"/>
      <c r="AF9" s="2"/>
      <c r="AG9" s="2"/>
      <c r="AH9" s="33"/>
      <c r="AI9" s="33"/>
      <c r="AJ9" s="33"/>
      <c r="AK9" s="33"/>
      <c r="AL9" s="33"/>
      <c r="AM9" s="33"/>
      <c r="AN9" s="33"/>
      <c r="AO9" s="33"/>
      <c r="AP9" s="33">
        <f>AVERAGE(B9:AK9)</f>
        <v>7.8E-2</v>
      </c>
      <c r="AQ9" s="33" t="s">
        <v>77</v>
      </c>
      <c r="AR9" s="33">
        <f>AP9-AP17</f>
        <v>-2.4400000000000005E-2</v>
      </c>
      <c r="AS9" s="241">
        <f>AR9^2</f>
        <v>5.9536000000000029E-4</v>
      </c>
      <c r="AT9" s="33"/>
      <c r="AU9" s="2"/>
      <c r="AV9" s="2"/>
      <c r="AW9" s="2"/>
      <c r="AX9" s="2"/>
      <c r="AY9" s="2"/>
      <c r="AZ9" s="2"/>
      <c r="BA9" s="2"/>
      <c r="BB9" s="2"/>
      <c r="BC9" s="2"/>
    </row>
    <row r="10" spans="1:55">
      <c r="A10" s="242" t="s">
        <v>78</v>
      </c>
      <c r="B10" s="235">
        <f>(B9-$AP9)^2</f>
        <v>3.2400000000000007E-4</v>
      </c>
      <c r="C10" s="235"/>
      <c r="D10" s="243">
        <f>(D9-$AP9)^2</f>
        <v>1.4399999999999992E-4</v>
      </c>
      <c r="E10" s="243"/>
      <c r="F10" s="244">
        <f>(F9-$AP9)^2</f>
        <v>6.3999999999999889E-5</v>
      </c>
      <c r="G10" s="244"/>
      <c r="H10" s="196">
        <f>(H9-$AP9)^2</f>
        <v>4.8400000000000027E-4</v>
      </c>
      <c r="I10" s="196"/>
      <c r="J10" s="232">
        <f>(J9-$AP9)^2</f>
        <v>6.3999999999999889E-5</v>
      </c>
      <c r="K10" s="232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33"/>
      <c r="AQ10" s="33"/>
      <c r="AR10" s="33"/>
      <c r="AS10" s="241"/>
      <c r="AT10" s="33"/>
      <c r="AU10" s="2"/>
      <c r="AV10" s="2"/>
      <c r="AW10" s="2"/>
      <c r="AX10" s="2"/>
      <c r="AY10" s="2"/>
      <c r="AZ10" s="2"/>
      <c r="BA10" s="2"/>
      <c r="BB10" s="2"/>
      <c r="BC10" s="2"/>
    </row>
    <row r="11" spans="1:55">
      <c r="A11" s="238">
        <v>70</v>
      </c>
      <c r="B11" s="239">
        <v>0.18</v>
      </c>
      <c r="C11" s="239"/>
      <c r="D11" s="214">
        <v>0.18</v>
      </c>
      <c r="E11" s="214"/>
      <c r="F11" s="206">
        <v>0.16</v>
      </c>
      <c r="G11" s="206"/>
      <c r="H11" s="207">
        <v>0.21</v>
      </c>
      <c r="I11" s="207"/>
      <c r="J11" s="240">
        <v>0.21</v>
      </c>
      <c r="K11" s="240"/>
      <c r="L11" s="33"/>
      <c r="M11" s="33"/>
      <c r="N11" s="2"/>
      <c r="O11" s="2"/>
      <c r="P11" s="2"/>
      <c r="Q11" s="2"/>
      <c r="R11" s="33"/>
      <c r="S11" s="33"/>
      <c r="T11" s="33"/>
      <c r="U11" s="33"/>
      <c r="V11" s="2"/>
      <c r="W11" s="2"/>
      <c r="X11" s="2"/>
      <c r="Y11" s="2"/>
      <c r="Z11" s="33"/>
      <c r="AA11" s="33"/>
      <c r="AB11" s="33"/>
      <c r="AC11" s="33"/>
      <c r="AD11" s="2"/>
      <c r="AE11" s="2"/>
      <c r="AF11" s="2"/>
      <c r="AG11" s="2"/>
      <c r="AH11" s="33"/>
      <c r="AI11" s="33"/>
      <c r="AJ11" s="33"/>
      <c r="AK11" s="33"/>
      <c r="AL11" s="33"/>
      <c r="AM11" s="33"/>
      <c r="AN11" s="33"/>
      <c r="AO11" s="33"/>
      <c r="AP11" s="33">
        <f>AVERAGE(B11:AK11)</f>
        <v>0.188</v>
      </c>
      <c r="AQ11" s="33" t="s">
        <v>79</v>
      </c>
      <c r="AR11" s="33">
        <f>AP11-AP17</f>
        <v>8.5599999999999996E-2</v>
      </c>
      <c r="AS11" s="241">
        <f>AR11^2</f>
        <v>7.3273599999999989E-3</v>
      </c>
      <c r="AT11" s="33"/>
      <c r="AU11" s="2"/>
      <c r="AV11" s="2"/>
      <c r="AW11" s="2"/>
      <c r="AX11" s="2"/>
      <c r="AY11" s="2"/>
      <c r="AZ11" s="2"/>
      <c r="BA11" s="2"/>
      <c r="BB11" s="2"/>
      <c r="BC11" s="2"/>
    </row>
    <row r="12" spans="1:55">
      <c r="A12" s="34" t="s">
        <v>80</v>
      </c>
      <c r="B12" s="235">
        <f>(B11-$AP11)^2</f>
        <v>6.4000000000000119E-5</v>
      </c>
      <c r="C12" s="235"/>
      <c r="D12" s="243">
        <f>(D11-$AP11)^2</f>
        <v>6.4000000000000119E-5</v>
      </c>
      <c r="E12" s="243"/>
      <c r="F12" s="244">
        <f>(F11-$AP11)^2</f>
        <v>7.8399999999999987E-4</v>
      </c>
      <c r="G12" s="244"/>
      <c r="H12" s="196">
        <f>(H11-$AP11)^2</f>
        <v>4.8399999999999962E-4</v>
      </c>
      <c r="I12" s="196"/>
      <c r="J12" s="232">
        <f>(J11-$AP11)^2</f>
        <v>4.8399999999999962E-4</v>
      </c>
      <c r="K12" s="23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33"/>
      <c r="AQ12" s="2"/>
      <c r="AR12" s="2"/>
      <c r="AS12" s="24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4">
        <v>40</v>
      </c>
      <c r="B13" s="274">
        <v>0.1</v>
      </c>
      <c r="C13" s="274"/>
      <c r="D13" s="274">
        <v>7.0000000000000007E-2</v>
      </c>
      <c r="E13" s="274"/>
      <c r="F13" s="274">
        <v>0.09</v>
      </c>
      <c r="G13" s="274"/>
      <c r="H13" s="274">
        <v>0.2</v>
      </c>
      <c r="I13" s="274"/>
      <c r="J13" s="274">
        <v>7.0000000000000007E-2</v>
      </c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274"/>
      <c r="AN13" s="274"/>
      <c r="AO13" s="274"/>
      <c r="AP13" s="275">
        <f>AVERAGE(B13:AK13)</f>
        <v>0.10600000000000001</v>
      </c>
      <c r="AQ13" s="274" t="s">
        <v>145</v>
      </c>
      <c r="AR13" s="275">
        <f>AP13-AP17</f>
        <v>3.600000000000006E-3</v>
      </c>
      <c r="AS13" s="274">
        <f>AR13^2</f>
        <v>1.2960000000000044E-5</v>
      </c>
      <c r="AT13" s="274"/>
      <c r="AU13" s="274"/>
      <c r="AV13" s="2"/>
      <c r="AW13" s="2"/>
      <c r="AX13" s="2"/>
      <c r="AY13" s="2"/>
      <c r="AZ13" s="2"/>
      <c r="BA13" s="2"/>
      <c r="BB13" s="2"/>
      <c r="BC13" s="2"/>
    </row>
    <row r="14" spans="1:55" ht="15" customHeight="1">
      <c r="A14" s="274" t="s">
        <v>146</v>
      </c>
      <c r="B14" s="299">
        <f>(B13-$AP13)^2</f>
        <v>3.6000000000000062E-5</v>
      </c>
      <c r="C14" s="299"/>
      <c r="D14" s="299">
        <f>(D13-$AP13)^2</f>
        <v>1.2960000000000003E-3</v>
      </c>
      <c r="E14" s="299"/>
      <c r="F14" s="299">
        <f>(F13-$AP13)^2</f>
        <v>2.5600000000000048E-4</v>
      </c>
      <c r="G14" s="299"/>
      <c r="H14" s="299">
        <f>(H13-$AP13)^2</f>
        <v>8.8360000000000001E-3</v>
      </c>
      <c r="I14" s="299"/>
      <c r="J14" s="299">
        <f>(J13-$AP13)^2</f>
        <v>1.2960000000000003E-3</v>
      </c>
      <c r="K14" s="305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5"/>
      <c r="AQ14" s="274"/>
      <c r="AR14" s="274"/>
      <c r="AS14" s="274"/>
      <c r="AT14" s="274"/>
      <c r="AU14" s="274"/>
      <c r="AV14" s="2"/>
      <c r="AW14" s="2"/>
      <c r="AX14" s="2"/>
      <c r="AY14" s="2"/>
      <c r="AZ14" s="2"/>
      <c r="BA14" s="2"/>
      <c r="BB14" s="2"/>
      <c r="BC14" s="2"/>
    </row>
    <row r="15" spans="1:55">
      <c r="A15" s="274">
        <v>60</v>
      </c>
      <c r="B15" s="274">
        <v>0.15</v>
      </c>
      <c r="C15" s="274"/>
      <c r="D15" s="274">
        <v>0.05</v>
      </c>
      <c r="E15" s="274"/>
      <c r="F15" s="274">
        <v>0.06</v>
      </c>
      <c r="G15" s="274"/>
      <c r="H15" s="274">
        <v>0.06</v>
      </c>
      <c r="I15" s="274"/>
      <c r="J15" s="274">
        <v>7.0000000000000007E-2</v>
      </c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5">
        <f>AVERAGE(B15:AK15)</f>
        <v>7.8E-2</v>
      </c>
      <c r="AQ15" s="274" t="s">
        <v>147</v>
      </c>
      <c r="AR15" s="275">
        <f>AP15-AP17</f>
        <v>-2.4400000000000005E-2</v>
      </c>
      <c r="AS15" s="274">
        <f>AR15^2</f>
        <v>5.9536000000000029E-4</v>
      </c>
      <c r="AT15" s="274"/>
      <c r="AU15" s="274"/>
      <c r="AV15" s="2"/>
      <c r="AW15" s="2"/>
      <c r="AX15" s="2"/>
      <c r="AY15" s="2"/>
      <c r="AZ15" s="2"/>
      <c r="BA15" s="2"/>
      <c r="BB15" s="2"/>
      <c r="BC15" s="2"/>
    </row>
    <row r="16" spans="1:55">
      <c r="A16" s="274" t="s">
        <v>148</v>
      </c>
      <c r="B16" s="275">
        <f>(B15-$AP15)^2</f>
        <v>5.1839999999999994E-3</v>
      </c>
      <c r="C16" s="275"/>
      <c r="D16" s="275">
        <f>(D15-$AP15)^2</f>
        <v>7.8399999999999987E-4</v>
      </c>
      <c r="E16" s="275"/>
      <c r="F16" s="275">
        <f>(F15-$AP15)^2</f>
        <v>3.2400000000000007E-4</v>
      </c>
      <c r="G16" s="275"/>
      <c r="H16" s="275">
        <f>(H15-$AP15)^2</f>
        <v>3.2400000000000007E-4</v>
      </c>
      <c r="I16" s="275"/>
      <c r="J16" s="275">
        <f>(J15-$AP15)^2</f>
        <v>6.3999999999999889E-5</v>
      </c>
      <c r="K16" s="275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311" t="s">
        <v>81</v>
      </c>
      <c r="AN17" s="310"/>
      <c r="AO17" s="310"/>
      <c r="AP17" s="33">
        <f>AVERAGE(AP7:AP15)</f>
        <v>0.1024</v>
      </c>
      <c r="AQ17" s="2" t="s">
        <v>82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45" t="s">
        <v>83</v>
      </c>
      <c r="B18" s="24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47" t="s">
        <v>84</v>
      </c>
      <c r="B19" s="248">
        <f>(AP22*AS7)+(AP22*AS9)+(AP22*AS11)+(AP22*AS13)+(AP22*AS15)</f>
        <v>5.0816E-2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85</v>
      </c>
      <c r="AM19" s="311" t="s">
        <v>86</v>
      </c>
      <c r="AN19" s="310"/>
      <c r="AO19" s="310"/>
      <c r="AP19" s="2">
        <f>COUNT(AP7:AP15)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47" t="s">
        <v>87</v>
      </c>
      <c r="B20" s="248">
        <f>(B19)/(B21)</f>
        <v>1.2704E-2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88</v>
      </c>
      <c r="AM20" s="311" t="s">
        <v>89</v>
      </c>
      <c r="AN20" s="310"/>
      <c r="AO20" s="310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49" t="s">
        <v>90</v>
      </c>
      <c r="B21" s="250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2" t="s">
        <v>91</v>
      </c>
      <c r="AM22" s="311" t="s">
        <v>92</v>
      </c>
      <c r="AN22" s="310"/>
      <c r="AO22" s="310"/>
      <c r="AP22" s="13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45" t="s">
        <v>93</v>
      </c>
      <c r="B23" s="24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47" t="s">
        <v>94</v>
      </c>
      <c r="B24" s="248">
        <f>SUM(B25:B29)</f>
        <v>2.4840000000000001E-2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51" t="s">
        <v>95</v>
      </c>
      <c r="B25" s="252">
        <f>SUM(B8:AO8)</f>
        <v>3.4799999999999996E-3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51" t="s">
        <v>96</v>
      </c>
      <c r="B26" s="252">
        <f>SUM(B10:AO10)</f>
        <v>1.08E-3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51" t="s">
        <v>97</v>
      </c>
      <c r="B27" s="252">
        <f>SUM(B12:AO12)</f>
        <v>1.8799999999999993E-3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51" t="s">
        <v>149</v>
      </c>
      <c r="B28" s="277">
        <f>SUM(B14:AO14)</f>
        <v>1.1720000000000001E-2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51" t="s">
        <v>150</v>
      </c>
      <c r="B29" s="277">
        <f>SUM(B16:AO16)</f>
        <v>6.6799999999999984E-3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47" t="s">
        <v>98</v>
      </c>
      <c r="B30" s="248">
        <f>B24/B31</f>
        <v>1.242E-3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49" t="s">
        <v>99</v>
      </c>
      <c r="B31" s="253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45" t="s">
        <v>100</v>
      </c>
      <c r="B33" s="109" t="s">
        <v>101</v>
      </c>
      <c r="C33" s="109"/>
      <c r="D33" s="109" t="s">
        <v>102</v>
      </c>
      <c r="E33" s="109" t="s">
        <v>103</v>
      </c>
      <c r="F33" s="109"/>
      <c r="G33" s="109"/>
      <c r="H33" s="109"/>
      <c r="I33" s="109" t="s">
        <v>104</v>
      </c>
      <c r="J33" s="109"/>
      <c r="K33" s="246"/>
      <c r="L33" s="254">
        <f>B34-A45</f>
        <v>7.3625820460547491</v>
      </c>
      <c r="M33" s="2" t="s">
        <v>105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47" t="s">
        <v>106</v>
      </c>
      <c r="B34" s="255">
        <f>B20/B30</f>
        <v>10.22866344605475</v>
      </c>
      <c r="C34" s="2"/>
      <c r="D34" s="2" t="s">
        <v>107</v>
      </c>
      <c r="E34" s="2" t="s">
        <v>108</v>
      </c>
      <c r="F34" s="2"/>
      <c r="G34" s="2"/>
      <c r="H34" s="2"/>
      <c r="I34" s="2" t="s">
        <v>109</v>
      </c>
      <c r="J34" s="2"/>
      <c r="K34" s="256"/>
      <c r="L34" s="254">
        <f>A45-B34</f>
        <v>-7.3625820460547491</v>
      </c>
      <c r="M34" s="2" t="s">
        <v>110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57"/>
      <c r="B38" s="257"/>
      <c r="C38" s="257"/>
      <c r="D38" s="257"/>
      <c r="E38" s="257"/>
      <c r="F38" s="72"/>
      <c r="G38" s="7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2"/>
      <c r="B39" s="72"/>
      <c r="C39" s="72"/>
      <c r="D39" s="72"/>
      <c r="E39" s="72"/>
      <c r="F39" s="72"/>
      <c r="G39" s="7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31"/>
      <c r="B40" s="31"/>
      <c r="C40" s="31"/>
      <c r="D40" s="31"/>
      <c r="E40" s="31"/>
      <c r="F40" s="3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45" t="s">
        <v>111</v>
      </c>
      <c r="B43" s="109"/>
      <c r="C43" s="109"/>
      <c r="D43" s="109"/>
      <c r="E43" s="246"/>
      <c r="F43" s="258" t="s">
        <v>112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47" t="s">
        <v>113</v>
      </c>
      <c r="B44" s="2" t="s">
        <v>114</v>
      </c>
      <c r="C44" s="2">
        <f>B21</f>
        <v>4</v>
      </c>
      <c r="D44" s="2" t="s">
        <v>115</v>
      </c>
      <c r="E44" s="256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59">
        <v>2.8660814000000001</v>
      </c>
      <c r="B45" s="3"/>
      <c r="C45" s="3"/>
      <c r="D45" s="3"/>
      <c r="E45" s="2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5" t="s">
        <v>116</v>
      </c>
      <c r="B47" s="109"/>
      <c r="C47" s="109"/>
      <c r="D47" s="109"/>
      <c r="E47" s="109"/>
      <c r="F47" s="109"/>
      <c r="G47" s="109"/>
      <c r="H47" s="24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78">
        <f>(B19)/(B19+B24)</f>
        <v>0.67167177751929785</v>
      </c>
      <c r="B48" s="2"/>
      <c r="C48" s="2"/>
      <c r="D48" s="2"/>
      <c r="E48" s="2"/>
      <c r="F48" s="2"/>
      <c r="G48" s="2"/>
      <c r="H48" s="256"/>
      <c r="I48" s="2">
        <v>0.01</v>
      </c>
      <c r="J48" s="2" t="s">
        <v>117</v>
      </c>
      <c r="K48" s="2"/>
      <c r="L48" s="262" t="s">
        <v>118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63">
        <f>100*A48</f>
        <v>67.167177751929785</v>
      </c>
      <c r="B49" s="2" t="s">
        <v>119</v>
      </c>
      <c r="C49" s="2"/>
      <c r="D49" s="2"/>
      <c r="E49" s="2"/>
      <c r="F49" s="2"/>
      <c r="G49" s="2"/>
      <c r="H49" s="256"/>
      <c r="I49" s="2">
        <v>0.06</v>
      </c>
      <c r="J49" s="2" t="s">
        <v>120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64" t="s">
        <v>121</v>
      </c>
      <c r="B50" s="265" t="s">
        <v>122</v>
      </c>
      <c r="C50" s="3" t="s">
        <v>123</v>
      </c>
      <c r="D50" s="3"/>
      <c r="E50" s="3"/>
      <c r="F50" s="3"/>
      <c r="G50" s="3"/>
      <c r="H50" s="260"/>
      <c r="I50" s="2">
        <v>0.14000000000000001</v>
      </c>
      <c r="J50" s="2" t="s">
        <v>124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 t="s">
        <v>125</v>
      </c>
      <c r="B52" s="109" t="s">
        <v>126</v>
      </c>
      <c r="C52" s="109"/>
      <c r="D52" s="109"/>
      <c r="E52" s="109"/>
      <c r="F52" s="109"/>
      <c r="G52" s="109"/>
      <c r="H52" s="246"/>
      <c r="I52" s="2">
        <v>0.1</v>
      </c>
      <c r="J52" s="2" t="s">
        <v>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78">
        <f>SQRT(A48^2)/(1-(A48^2))</f>
        <v>1.2237645671369444</v>
      </c>
      <c r="B53" s="1" t="s">
        <v>122</v>
      </c>
      <c r="C53" s="2"/>
      <c r="D53" s="2"/>
      <c r="E53" s="2"/>
      <c r="F53" s="2"/>
      <c r="G53" s="2"/>
      <c r="H53" s="256"/>
      <c r="I53" s="2">
        <v>0.25</v>
      </c>
      <c r="J53" s="2" t="s">
        <v>120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64"/>
      <c r="B54" s="3"/>
      <c r="C54" s="3"/>
      <c r="D54" s="3"/>
      <c r="E54" s="3"/>
      <c r="F54" s="3"/>
      <c r="G54" s="3"/>
      <c r="H54" s="260"/>
      <c r="I54" s="2">
        <v>0.4</v>
      </c>
      <c r="J54" s="2" t="s">
        <v>124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45" t="s">
        <v>128</v>
      </c>
      <c r="B56" s="109" t="s">
        <v>129</v>
      </c>
      <c r="C56" s="109"/>
      <c r="D56" s="109"/>
      <c r="E56" s="109"/>
      <c r="F56" s="109"/>
      <c r="G56" s="109"/>
      <c r="H56" s="24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78">
        <f>(B19-(B21*B30))/(B19+B24+B30)</f>
        <v>0.59621836718770327</v>
      </c>
      <c r="B57" s="1" t="s">
        <v>122</v>
      </c>
      <c r="C57" s="2"/>
      <c r="D57" s="2"/>
      <c r="E57" s="2"/>
      <c r="F57" s="2"/>
      <c r="G57" s="2"/>
      <c r="H57" s="256"/>
      <c r="I57" s="2">
        <v>0.01</v>
      </c>
      <c r="J57" s="2" t="s">
        <v>117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7"/>
      <c r="B58" s="2"/>
      <c r="C58" s="2"/>
      <c r="D58" s="2"/>
      <c r="E58" s="2"/>
      <c r="F58" s="2"/>
      <c r="G58" s="2"/>
      <c r="H58" s="256"/>
      <c r="I58" s="2">
        <v>0.06</v>
      </c>
      <c r="J58" s="2" t="s">
        <v>120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66" t="s">
        <v>131</v>
      </c>
      <c r="B59" s="3"/>
      <c r="C59" s="3"/>
      <c r="D59" s="3"/>
      <c r="E59" s="3"/>
      <c r="F59" s="3"/>
      <c r="G59" s="3"/>
      <c r="H59" s="260"/>
      <c r="I59" s="2">
        <v>0.14000000000000001</v>
      </c>
      <c r="J59" s="2" t="s">
        <v>124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132</v>
      </c>
      <c r="B62" s="2" t="s">
        <v>133</v>
      </c>
      <c r="C62" s="2"/>
      <c r="F62" s="2"/>
      <c r="G62" s="262" t="s">
        <v>134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B63" s="2"/>
      <c r="C63" s="2"/>
      <c r="D63" s="2" t="s">
        <v>135</v>
      </c>
      <c r="E63" s="33">
        <f>B30/AP22</f>
        <v>2.4840000000000002E-4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136</v>
      </c>
      <c r="B64" s="33">
        <f>E64/SQRT(E63)</f>
        <v>6.9793807199130766</v>
      </c>
      <c r="C64" s="2"/>
      <c r="D64" s="2" t="s">
        <v>137</v>
      </c>
      <c r="E64" s="33">
        <f>ABS(AP11-AP9)</f>
        <v>0.11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138</v>
      </c>
      <c r="B65" s="33">
        <f>E65/SQRT(E63)</f>
        <v>1.0151826501691747</v>
      </c>
      <c r="C65" s="2"/>
      <c r="D65" s="2" t="s">
        <v>137</v>
      </c>
      <c r="E65" s="33">
        <f>ABS(AP9-AP7)</f>
        <v>1.6E-2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139</v>
      </c>
      <c r="B66" s="33">
        <f>E66/SQRT(E63)</f>
        <v>3.9338327694055519</v>
      </c>
      <c r="C66" s="2"/>
      <c r="D66" s="2" t="s">
        <v>137</v>
      </c>
      <c r="E66" s="33">
        <f>ABS(P11-AP7)</f>
        <v>6.2E-2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140</v>
      </c>
      <c r="B68" s="267" t="s">
        <v>141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180</v>
      </c>
      <c r="B69" s="33">
        <v>4.2300000000000004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68" t="s">
        <v>143</v>
      </c>
      <c r="B70" s="2">
        <v>4.2320000000000002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62" t="s">
        <v>144</v>
      </c>
      <c r="B71" s="2">
        <v>4.2329999999999997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57" t="s">
        <v>152</v>
      </c>
      <c r="B74" s="84"/>
      <c r="C74" s="57" t="s">
        <v>153</v>
      </c>
      <c r="D74" s="84"/>
      <c r="E74" s="2" t="s">
        <v>137</v>
      </c>
      <c r="F74" s="2" t="s">
        <v>133</v>
      </c>
      <c r="G74" s="84"/>
      <c r="H74" s="84"/>
      <c r="I74" s="2" t="s">
        <v>135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7.25">
      <c r="A75" s="279">
        <v>30</v>
      </c>
      <c r="B75" s="280">
        <f>AP7</f>
        <v>6.2E-2</v>
      </c>
      <c r="C75" s="279">
        <v>40</v>
      </c>
      <c r="D75" s="281">
        <f>AP13</f>
        <v>0.10600000000000001</v>
      </c>
      <c r="E75" s="95">
        <f t="shared" ref="E75:E84" si="0">ABS(D75-B75)</f>
        <v>4.4000000000000011E-2</v>
      </c>
      <c r="F75" s="282">
        <f t="shared" ref="F75:F84" si="1">E75/SQRT(I75)</f>
        <v>2.791752287965231</v>
      </c>
      <c r="G75" s="84"/>
      <c r="H75" s="84"/>
      <c r="I75" s="283">
        <f>E63</f>
        <v>2.4840000000000002E-4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7.25">
      <c r="A76" s="279">
        <v>30</v>
      </c>
      <c r="B76" s="280">
        <f>AP7</f>
        <v>6.2E-2</v>
      </c>
      <c r="C76" s="284">
        <v>50</v>
      </c>
      <c r="D76" s="281">
        <f>AP9</f>
        <v>7.8E-2</v>
      </c>
      <c r="E76" s="95">
        <f t="shared" si="0"/>
        <v>1.6E-2</v>
      </c>
      <c r="F76" s="282">
        <f t="shared" si="1"/>
        <v>1.0151826501691747</v>
      </c>
      <c r="G76" s="84"/>
      <c r="H76" s="103"/>
      <c r="I76" s="95">
        <f>I75</f>
        <v>2.4840000000000002E-4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7.25">
      <c r="A77" s="279">
        <v>30</v>
      </c>
      <c r="B77" s="280">
        <f>AP7</f>
        <v>6.2E-2</v>
      </c>
      <c r="C77" s="285">
        <v>60</v>
      </c>
      <c r="D77" s="281">
        <f>AP15</f>
        <v>7.8E-2</v>
      </c>
      <c r="E77" s="95">
        <f t="shared" si="0"/>
        <v>1.6E-2</v>
      </c>
      <c r="F77" s="282">
        <f t="shared" si="1"/>
        <v>1.0151826501691747</v>
      </c>
      <c r="G77" s="84"/>
      <c r="H77" s="103"/>
      <c r="I77" s="95">
        <f>I75</f>
        <v>2.4840000000000002E-4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7.25">
      <c r="A78" s="279">
        <v>30</v>
      </c>
      <c r="B78" s="280">
        <f>AP7</f>
        <v>6.2E-2</v>
      </c>
      <c r="C78" s="286">
        <v>70</v>
      </c>
      <c r="D78" s="280">
        <f>AP11</f>
        <v>0.188</v>
      </c>
      <c r="E78" s="95">
        <f t="shared" si="0"/>
        <v>0.126</v>
      </c>
      <c r="F78" s="282">
        <f t="shared" si="1"/>
        <v>7.9945633700822514</v>
      </c>
      <c r="G78" s="84"/>
      <c r="H78" s="103"/>
      <c r="I78" s="283">
        <f>I75</f>
        <v>2.4840000000000002E-4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7.25">
      <c r="A79" s="284">
        <v>40</v>
      </c>
      <c r="B79" s="280">
        <f>AP13</f>
        <v>0.10600000000000001</v>
      </c>
      <c r="C79" s="284">
        <v>50</v>
      </c>
      <c r="D79" s="281">
        <f>AP9</f>
        <v>7.8E-2</v>
      </c>
      <c r="E79" s="95">
        <f t="shared" si="0"/>
        <v>2.8000000000000011E-2</v>
      </c>
      <c r="F79" s="282">
        <f t="shared" si="1"/>
        <v>1.7765696377960565</v>
      </c>
      <c r="G79" s="84"/>
      <c r="H79" s="103"/>
      <c r="I79" s="283">
        <f>I75</f>
        <v>2.4840000000000002E-4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7.25">
      <c r="A80" s="284">
        <v>40</v>
      </c>
      <c r="B80" s="280">
        <f>AP13</f>
        <v>0.10600000000000001</v>
      </c>
      <c r="C80" s="285">
        <v>60</v>
      </c>
      <c r="D80" s="281">
        <f>AP15</f>
        <v>7.8E-2</v>
      </c>
      <c r="E80" s="95">
        <f t="shared" si="0"/>
        <v>2.8000000000000011E-2</v>
      </c>
      <c r="F80" s="282">
        <f t="shared" si="1"/>
        <v>1.7765696377960565</v>
      </c>
      <c r="G80" s="84"/>
      <c r="H80" s="103"/>
      <c r="I80" s="283">
        <f>I75</f>
        <v>2.4840000000000002E-4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7.25">
      <c r="A81" s="284">
        <v>40</v>
      </c>
      <c r="B81" s="280">
        <f>AP13</f>
        <v>0.10600000000000001</v>
      </c>
      <c r="C81" s="287">
        <v>70</v>
      </c>
      <c r="D81" s="280">
        <f>AP11</f>
        <v>0.188</v>
      </c>
      <c r="E81" s="95">
        <f t="shared" si="0"/>
        <v>8.199999999999999E-2</v>
      </c>
      <c r="F81" s="282">
        <f t="shared" si="1"/>
        <v>5.2028110821170195</v>
      </c>
      <c r="G81" s="84"/>
      <c r="H81" s="103"/>
      <c r="I81" s="283">
        <f>I75</f>
        <v>2.4840000000000002E-4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7.25">
      <c r="A82" s="286">
        <v>50</v>
      </c>
      <c r="B82" s="280">
        <f>AP9</f>
        <v>7.8E-2</v>
      </c>
      <c r="C82" s="288">
        <v>60</v>
      </c>
      <c r="D82" s="281">
        <f>AP15</f>
        <v>7.8E-2</v>
      </c>
      <c r="E82" s="95">
        <f t="shared" si="0"/>
        <v>0</v>
      </c>
      <c r="F82" s="282">
        <f t="shared" si="1"/>
        <v>0</v>
      </c>
      <c r="G82" s="84"/>
      <c r="H82" s="103"/>
      <c r="I82" s="283">
        <f>I75</f>
        <v>2.4840000000000002E-4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7.25">
      <c r="A83" s="286">
        <v>50</v>
      </c>
      <c r="B83" s="280">
        <f>AP9</f>
        <v>7.8E-2</v>
      </c>
      <c r="C83" s="286">
        <v>70</v>
      </c>
      <c r="D83" s="280">
        <f>AP11</f>
        <v>0.188</v>
      </c>
      <c r="E83" s="95">
        <f t="shared" si="0"/>
        <v>0.11</v>
      </c>
      <c r="F83" s="282">
        <f t="shared" si="1"/>
        <v>6.9793807199130766</v>
      </c>
      <c r="G83" s="84"/>
      <c r="H83" s="103"/>
      <c r="I83" s="283">
        <f>I75</f>
        <v>2.4840000000000002E-4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 ht="17.25">
      <c r="A84" s="289">
        <v>60</v>
      </c>
      <c r="B84" s="280">
        <f>AP15</f>
        <v>7.8E-2</v>
      </c>
      <c r="C84" s="286">
        <v>70</v>
      </c>
      <c r="D84" s="280">
        <f>AP11</f>
        <v>0.188</v>
      </c>
      <c r="E84" s="95">
        <f t="shared" si="0"/>
        <v>0.11</v>
      </c>
      <c r="F84" s="282">
        <f t="shared" si="1"/>
        <v>6.9793807199130766</v>
      </c>
      <c r="G84" s="84"/>
      <c r="H84" s="103"/>
      <c r="I84" s="283">
        <f>I75</f>
        <v>2.4840000000000002E-4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</sheetData>
  <mergeCells count="9">
    <mergeCell ref="AM20:AO20"/>
    <mergeCell ref="AM22:AO22"/>
    <mergeCell ref="B2:C2"/>
    <mergeCell ref="D2:E2"/>
    <mergeCell ref="F2:G2"/>
    <mergeCell ref="H2:I2"/>
    <mergeCell ref="J2:K2"/>
    <mergeCell ref="AM17:AO17"/>
    <mergeCell ref="AM19:AO19"/>
  </mergeCells>
  <conditionalFormatting sqref="A48">
    <cfRule type="cellIs" dxfId="91" priority="6" operator="greaterThanOrEqual">
      <formula>0.14</formula>
    </cfRule>
    <cfRule type="cellIs" dxfId="90" priority="7" operator="greaterThanOrEqual">
      <formula>0.06</formula>
    </cfRule>
    <cfRule type="cellIs" dxfId="89" priority="8" operator="greaterThanOrEqual">
      <formula>0.01</formula>
    </cfRule>
  </conditionalFormatting>
  <conditionalFormatting sqref="A53">
    <cfRule type="cellIs" dxfId="88" priority="3" operator="greaterThanOrEqual">
      <formula>0.4</formula>
    </cfRule>
    <cfRule type="cellIs" dxfId="87" priority="4" operator="greaterThanOrEqual">
      <formula>0.25</formula>
    </cfRule>
    <cfRule type="cellIs" dxfId="86" priority="5" operator="greaterThanOrEqual">
      <formula>0.1</formula>
    </cfRule>
  </conditionalFormatting>
  <conditionalFormatting sqref="A57">
    <cfRule type="cellIs" dxfId="85" priority="9" operator="greaterThanOrEqual">
      <formula>0.14</formula>
    </cfRule>
    <cfRule type="cellIs" dxfId="84" priority="10" operator="greaterThanOrEqual">
      <formula>0.06</formula>
    </cfRule>
    <cfRule type="cellIs" dxfId="83" priority="11" operator="greaterThanOrEqual">
      <formula>0.01</formula>
    </cfRule>
  </conditionalFormatting>
  <conditionalFormatting sqref="B64:B66">
    <cfRule type="cellIs" dxfId="82" priority="1" operator="greaterThan">
      <formula>3.77</formula>
    </cfRule>
    <cfRule type="cellIs" dxfId="81" priority="2" operator="lessThan">
      <formula>3.77</formula>
    </cfRule>
  </conditionalFormatting>
  <conditionalFormatting sqref="F75:F84">
    <cfRule type="cellIs" dxfId="80" priority="13" operator="greaterThanOrEqual">
      <formula>4.232</formula>
    </cfRule>
    <cfRule type="cellIs" dxfId="79" priority="14" operator="lessThan">
      <formula>4.232</formula>
    </cfRule>
  </conditionalFormatting>
  <conditionalFormatting sqref="L33">
    <cfRule type="cellIs" dxfId="78" priority="12" operator="greaterThan">
      <formula>0</formula>
    </cfRule>
  </conditionalFormatting>
  <hyperlinks>
    <hyperlink ref="F43" r:id="rId1" xr:uid="{00000000-0004-0000-0800-000000000000}"/>
    <hyperlink ref="L48" r:id="rId2" location=":~:text=ANOVA%20%2D%20(Partial)%20Eta%20Squared&amp;text=%CE%B72%20%3D%200.01%20indicates%20a,0.14%20indicates%20a%20large%20effect." xr:uid="{00000000-0004-0000-0800-000001000000}"/>
    <hyperlink ref="G62" r:id="rId3" xr:uid="{00000000-0004-0000-0800-000002000000}"/>
    <hyperlink ref="B68" r:id="rId4" xr:uid="{00000000-0004-0000-0800-000003000000}"/>
    <hyperlink ref="A70" r:id="rId5" xr:uid="{00000000-0004-0000-0800-000004000000}"/>
    <hyperlink ref="A71" r:id="rId6" xr:uid="{00000000-0004-0000-0800-000005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Dimensions</vt:lpstr>
      <vt:lpstr>Print v Scan Dimension Diff.</vt:lpstr>
      <vt:lpstr>1B Speed - Scan - All - absolut</vt:lpstr>
      <vt:lpstr>1B Speed - Scan - All - true</vt:lpstr>
      <vt:lpstr>1B Speed - Scan - All - modulus</vt:lpstr>
      <vt:lpstr>1B Speed - Scan - All - %</vt:lpstr>
      <vt:lpstr>1Bi - Speed - Scan - Midline - </vt:lpstr>
      <vt:lpstr>1Bi - Speed - Scan - Mid - true</vt:lpstr>
      <vt:lpstr>1Bi - Speed - Scan - Mid - mod</vt:lpstr>
      <vt:lpstr>1Bi - Speed -  Scan - Midline -</vt:lpstr>
      <vt:lpstr>1Bii - Speed - Scan - Max - abs</vt:lpstr>
      <vt:lpstr>1Bii - Speed - Scan - Max - tru</vt:lpstr>
      <vt:lpstr>1Bii - Speed - Scan - Max - mod</vt:lpstr>
      <vt:lpstr>1Bii - Speed - Scan - Max - %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Ailsa Mummery (PhD Mechanical Engineering FT)</cp:lastModifiedBy>
  <dcterms:modified xsi:type="dcterms:W3CDTF">2023-09-22T10:00:01Z</dcterms:modified>
</cp:coreProperties>
</file>