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C:\Users\ape542\Downloads\"/>
    </mc:Choice>
  </mc:AlternateContent>
  <xr:revisionPtr revIDLastSave="0" documentId="13_ncr:1_{95E1C6F5-5BB2-43DD-9436-7FF9395244AF}" xr6:coauthVersionLast="47" xr6:coauthVersionMax="47" xr10:uidLastSave="{00000000-0000-0000-0000-000000000000}"/>
  <bookViews>
    <workbookView xWindow="-120" yWindow="330" windowWidth="29040" windowHeight="15990" tabRatio="856" xr2:uid="{00000000-000D-0000-FFFF-FFFF00000000}"/>
  </bookViews>
  <sheets>
    <sheet name="Dimensions" sheetId="1" r:id="rId1"/>
    <sheet name="Print v Scan Dimension Diff." sheetId="2" r:id="rId2"/>
    <sheet name="2B Temp - Scan - All %" sheetId="3" state="hidden" r:id="rId3"/>
    <sheet name="2B Temp - Scan - All abs" sheetId="4" state="hidden" r:id="rId4"/>
    <sheet name="2B Temp - Scan - All - True dif" sheetId="5" r:id="rId5"/>
    <sheet name="2B Temp - Scan - All - modulus" sheetId="6" r:id="rId6"/>
    <sheet name="2Bi Temp - Scan - midline %" sheetId="7" state="hidden" r:id="rId7"/>
    <sheet name="2Bi Temp - Scan - midline ABS" sheetId="8" state="hidden" r:id="rId8"/>
    <sheet name="2Bi Temp - Scan - mid - true" sheetId="9" r:id="rId9"/>
    <sheet name="2Bi Temp - Scan - mid - modulus" sheetId="10" r:id="rId10"/>
    <sheet name="2Bii Temp - Scan - max %" sheetId="11" state="hidden" r:id="rId11"/>
    <sheet name="2Bii Temp - Scan - max ABS" sheetId="12" state="hidden" r:id="rId12"/>
    <sheet name="2Bii Temp - Scan - max - true" sheetId="13" r:id="rId13"/>
    <sheet name="2Bii Temp - Scan - max - modulu" sheetId="14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9" i="14" l="1"/>
  <c r="I117" i="14"/>
  <c r="AT111" i="14"/>
  <c r="J119" i="14" s="1"/>
  <c r="K111" i="14"/>
  <c r="C119" i="14" s="1"/>
  <c r="F111" i="14"/>
  <c r="B119" i="14" s="1"/>
  <c r="AT110" i="14"/>
  <c r="U110" i="14"/>
  <c r="U111" i="14" s="1"/>
  <c r="P110" i="14"/>
  <c r="P111" i="14" s="1"/>
  <c r="D119" i="14" s="1"/>
  <c r="F110" i="14"/>
  <c r="AY109" i="14"/>
  <c r="AY110" i="14" s="1"/>
  <c r="AY111" i="14" s="1"/>
  <c r="K119" i="14" s="1"/>
  <c r="AT109" i="14"/>
  <c r="AO109" i="14"/>
  <c r="AJ109" i="14"/>
  <c r="AE109" i="14"/>
  <c r="AE110" i="14" s="1"/>
  <c r="AE111" i="14" s="1"/>
  <c r="G119" i="14" s="1"/>
  <c r="Z109" i="14"/>
  <c r="Z110" i="14" s="1"/>
  <c r="Z111" i="14" s="1"/>
  <c r="F119" i="14" s="1"/>
  <c r="U109" i="14"/>
  <c r="P109" i="14"/>
  <c r="K109" i="14"/>
  <c r="K110" i="14" s="1"/>
  <c r="F109" i="14"/>
  <c r="AY108" i="14"/>
  <c r="AT108" i="14"/>
  <c r="AO108" i="14"/>
  <c r="AO110" i="14" s="1"/>
  <c r="AO111" i="14" s="1"/>
  <c r="I119" i="14" s="1"/>
  <c r="AJ108" i="14"/>
  <c r="AE108" i="14"/>
  <c r="Z108" i="14"/>
  <c r="U108" i="14"/>
  <c r="P108" i="14"/>
  <c r="K108" i="14"/>
  <c r="F108" i="14"/>
  <c r="AT107" i="14"/>
  <c r="J118" i="14" s="1"/>
  <c r="K107" i="14"/>
  <c r="C118" i="14" s="1"/>
  <c r="F107" i="14"/>
  <c r="B118" i="14" s="1"/>
  <c r="AT106" i="14"/>
  <c r="U106" i="14"/>
  <c r="U107" i="14" s="1"/>
  <c r="E118" i="14" s="1"/>
  <c r="P106" i="14"/>
  <c r="P107" i="14" s="1"/>
  <c r="D118" i="14" s="1"/>
  <c r="F106" i="14"/>
  <c r="AY105" i="14"/>
  <c r="AY106" i="14" s="1"/>
  <c r="AY107" i="14" s="1"/>
  <c r="K118" i="14" s="1"/>
  <c r="AT105" i="14"/>
  <c r="AO105" i="14"/>
  <c r="AJ105" i="14"/>
  <c r="AE105" i="14"/>
  <c r="AE106" i="14" s="1"/>
  <c r="AE107" i="14" s="1"/>
  <c r="G118" i="14" s="1"/>
  <c r="Z105" i="14"/>
  <c r="Z106" i="14" s="1"/>
  <c r="Z107" i="14" s="1"/>
  <c r="F118" i="14" s="1"/>
  <c r="U105" i="14"/>
  <c r="P105" i="14"/>
  <c r="K105" i="14"/>
  <c r="K106" i="14" s="1"/>
  <c r="F105" i="14"/>
  <c r="AY104" i="14"/>
  <c r="AT104" i="14"/>
  <c r="AO104" i="14"/>
  <c r="AO106" i="14" s="1"/>
  <c r="AO107" i="14" s="1"/>
  <c r="I118" i="14" s="1"/>
  <c r="AJ104" i="14"/>
  <c r="AE104" i="14"/>
  <c r="Z104" i="14"/>
  <c r="U104" i="14"/>
  <c r="P104" i="14"/>
  <c r="K104" i="14"/>
  <c r="F104" i="14"/>
  <c r="AT103" i="14"/>
  <c r="J117" i="14" s="1"/>
  <c r="K103" i="14"/>
  <c r="C117" i="14" s="1"/>
  <c r="F103" i="14"/>
  <c r="B117" i="14" s="1"/>
  <c r="AT102" i="14"/>
  <c r="U102" i="14"/>
  <c r="U103" i="14" s="1"/>
  <c r="E117" i="14" s="1"/>
  <c r="P102" i="14"/>
  <c r="P103" i="14" s="1"/>
  <c r="D117" i="14" s="1"/>
  <c r="F102" i="14"/>
  <c r="AY101" i="14"/>
  <c r="AY102" i="14" s="1"/>
  <c r="AY103" i="14" s="1"/>
  <c r="K117" i="14" s="1"/>
  <c r="AT101" i="14"/>
  <c r="AO101" i="14"/>
  <c r="AJ101" i="14"/>
  <c r="AE101" i="14"/>
  <c r="AE102" i="14" s="1"/>
  <c r="AE103" i="14" s="1"/>
  <c r="G117" i="14" s="1"/>
  <c r="Z101" i="14"/>
  <c r="Z102" i="14" s="1"/>
  <c r="Z103" i="14" s="1"/>
  <c r="F117" i="14" s="1"/>
  <c r="U101" i="14"/>
  <c r="P101" i="14"/>
  <c r="K101" i="14"/>
  <c r="K102" i="14" s="1"/>
  <c r="F101" i="14"/>
  <c r="AY100" i="14"/>
  <c r="AT100" i="14"/>
  <c r="AO100" i="14"/>
  <c r="AO102" i="14" s="1"/>
  <c r="AO103" i="14" s="1"/>
  <c r="AJ100" i="14"/>
  <c r="AE100" i="14"/>
  <c r="Z100" i="14"/>
  <c r="U100" i="14"/>
  <c r="P100" i="14"/>
  <c r="K100" i="14"/>
  <c r="F100" i="14"/>
  <c r="D82" i="14"/>
  <c r="B74" i="14"/>
  <c r="AP22" i="14"/>
  <c r="E16" i="14"/>
  <c r="AP15" i="14"/>
  <c r="K16" i="14" s="1"/>
  <c r="AP13" i="14"/>
  <c r="E12" i="14"/>
  <c r="AP11" i="14"/>
  <c r="D77" i="14" s="1"/>
  <c r="AP9" i="14"/>
  <c r="E8" i="14"/>
  <c r="AP7" i="14"/>
  <c r="B75" i="14" s="1"/>
  <c r="D119" i="13"/>
  <c r="J118" i="13"/>
  <c r="H117" i="13"/>
  <c r="AT111" i="13"/>
  <c r="J119" i="13" s="1"/>
  <c r="F111" i="13"/>
  <c r="B119" i="13" s="1"/>
  <c r="AO110" i="13"/>
  <c r="AO111" i="13" s="1"/>
  <c r="I119" i="13" s="1"/>
  <c r="AJ110" i="13"/>
  <c r="AJ111" i="13" s="1"/>
  <c r="H119" i="13" s="1"/>
  <c r="P110" i="13"/>
  <c r="P111" i="13" s="1"/>
  <c r="AY109" i="13"/>
  <c r="AY110" i="13" s="1"/>
  <c r="AY111" i="13" s="1"/>
  <c r="K119" i="13" s="1"/>
  <c r="AT109" i="13"/>
  <c r="AT110" i="13" s="1"/>
  <c r="AO109" i="13"/>
  <c r="AJ109" i="13"/>
  <c r="AE109" i="13"/>
  <c r="Z109" i="13"/>
  <c r="Z110" i="13" s="1"/>
  <c r="Z111" i="13" s="1"/>
  <c r="F119" i="13" s="1"/>
  <c r="U109" i="13"/>
  <c r="U110" i="13" s="1"/>
  <c r="U111" i="13" s="1"/>
  <c r="E119" i="13" s="1"/>
  <c r="P109" i="13"/>
  <c r="K109" i="13"/>
  <c r="K110" i="13" s="1"/>
  <c r="K111" i="13" s="1"/>
  <c r="C119" i="13" s="1"/>
  <c r="F109" i="13"/>
  <c r="F110" i="13" s="1"/>
  <c r="AY108" i="13"/>
  <c r="AT108" i="13"/>
  <c r="AO108" i="13"/>
  <c r="AJ108" i="13"/>
  <c r="AE108" i="13"/>
  <c r="Z108" i="13"/>
  <c r="U108" i="13"/>
  <c r="P108" i="13"/>
  <c r="K108" i="13"/>
  <c r="F108" i="13"/>
  <c r="AT107" i="13"/>
  <c r="F107" i="13"/>
  <c r="B118" i="13" s="1"/>
  <c r="AO106" i="13"/>
  <c r="AO107" i="13" s="1"/>
  <c r="I118" i="13" s="1"/>
  <c r="P106" i="13"/>
  <c r="P107" i="13" s="1"/>
  <c r="D118" i="13" s="1"/>
  <c r="K106" i="13"/>
  <c r="K107" i="13" s="1"/>
  <c r="C118" i="13" s="1"/>
  <c r="AY105" i="13"/>
  <c r="AY106" i="13" s="1"/>
  <c r="AY107" i="13" s="1"/>
  <c r="K118" i="13" s="1"/>
  <c r="AT105" i="13"/>
  <c r="AT106" i="13" s="1"/>
  <c r="AO105" i="13"/>
  <c r="AJ105" i="13"/>
  <c r="AE105" i="13"/>
  <c r="AE106" i="13" s="1"/>
  <c r="AE107" i="13" s="1"/>
  <c r="G118" i="13" s="1"/>
  <c r="Z105" i="13"/>
  <c r="Z106" i="13" s="1"/>
  <c r="Z107" i="13" s="1"/>
  <c r="F118" i="13" s="1"/>
  <c r="U105" i="13"/>
  <c r="P105" i="13"/>
  <c r="K105" i="13"/>
  <c r="F105" i="13"/>
  <c r="F106" i="13" s="1"/>
  <c r="AY104" i="13"/>
  <c r="AT104" i="13"/>
  <c r="AO104" i="13"/>
  <c r="AJ104" i="13"/>
  <c r="AJ106" i="13" s="1"/>
  <c r="AJ107" i="13" s="1"/>
  <c r="H118" i="13" s="1"/>
  <c r="AE104" i="13"/>
  <c r="Z104" i="13"/>
  <c r="U104" i="13"/>
  <c r="P104" i="13"/>
  <c r="K104" i="13"/>
  <c r="F104" i="13"/>
  <c r="AT103" i="13"/>
  <c r="J117" i="13" s="1"/>
  <c r="Z103" i="13"/>
  <c r="F117" i="13" s="1"/>
  <c r="AO102" i="13"/>
  <c r="AO103" i="13" s="1"/>
  <c r="I117" i="13" s="1"/>
  <c r="P102" i="13"/>
  <c r="P103" i="13" s="1"/>
  <c r="D117" i="13" s="1"/>
  <c r="AY101" i="13"/>
  <c r="AY102" i="13" s="1"/>
  <c r="AY103" i="13" s="1"/>
  <c r="K117" i="13" s="1"/>
  <c r="AT101" i="13"/>
  <c r="AT102" i="13" s="1"/>
  <c r="AO101" i="13"/>
  <c r="AJ101" i="13"/>
  <c r="AE101" i="13"/>
  <c r="Z101" i="13"/>
  <c r="Z102" i="13" s="1"/>
  <c r="U101" i="13"/>
  <c r="U102" i="13" s="1"/>
  <c r="U103" i="13" s="1"/>
  <c r="E117" i="13" s="1"/>
  <c r="P101" i="13"/>
  <c r="K101" i="13"/>
  <c r="K102" i="13" s="1"/>
  <c r="K103" i="13" s="1"/>
  <c r="C117" i="13" s="1"/>
  <c r="F101" i="13"/>
  <c r="F102" i="13" s="1"/>
  <c r="F103" i="13" s="1"/>
  <c r="B117" i="13" s="1"/>
  <c r="AY100" i="13"/>
  <c r="AT100" i="13"/>
  <c r="AO100" i="13"/>
  <c r="AJ100" i="13"/>
  <c r="AJ102" i="13" s="1"/>
  <c r="AJ103" i="13" s="1"/>
  <c r="AE100" i="13"/>
  <c r="Z100" i="13"/>
  <c r="U100" i="13"/>
  <c r="P100" i="13"/>
  <c r="K100" i="13"/>
  <c r="F100" i="13"/>
  <c r="B83" i="13"/>
  <c r="B82" i="13"/>
  <c r="D78" i="13"/>
  <c r="E65" i="13"/>
  <c r="AP22" i="13"/>
  <c r="K16" i="13"/>
  <c r="AP15" i="13"/>
  <c r="K14" i="13"/>
  <c r="AP13" i="13"/>
  <c r="AP11" i="13"/>
  <c r="K10" i="13"/>
  <c r="AP9" i="13"/>
  <c r="K8" i="13"/>
  <c r="AP7" i="13"/>
  <c r="K93" i="12"/>
  <c r="C93" i="12"/>
  <c r="AT85" i="12"/>
  <c r="J93" i="12" s="1"/>
  <c r="AO85" i="12"/>
  <c r="I93" i="12" s="1"/>
  <c r="AY84" i="12"/>
  <c r="AY85" i="12" s="1"/>
  <c r="AO84" i="12"/>
  <c r="P84" i="12"/>
  <c r="P85" i="12" s="1"/>
  <c r="D93" i="12" s="1"/>
  <c r="K84" i="12"/>
  <c r="K85" i="12" s="1"/>
  <c r="AY83" i="12"/>
  <c r="AT83" i="12"/>
  <c r="AT84" i="12" s="1"/>
  <c r="AO83" i="12"/>
  <c r="AJ83" i="12"/>
  <c r="AE83" i="12"/>
  <c r="Z83" i="12"/>
  <c r="Z84" i="12" s="1"/>
  <c r="Z85" i="12" s="1"/>
  <c r="F93" i="12" s="1"/>
  <c r="U83" i="12"/>
  <c r="U84" i="12" s="1"/>
  <c r="U85" i="12" s="1"/>
  <c r="E93" i="12" s="1"/>
  <c r="P83" i="12"/>
  <c r="K83" i="12"/>
  <c r="F83" i="12"/>
  <c r="F84" i="12" s="1"/>
  <c r="F85" i="12" s="1"/>
  <c r="B93" i="12" s="1"/>
  <c r="AY82" i="12"/>
  <c r="AT82" i="12"/>
  <c r="AO82" i="12"/>
  <c r="AJ82" i="12"/>
  <c r="AJ84" i="12" s="1"/>
  <c r="AJ85" i="12" s="1"/>
  <c r="H93" i="12" s="1"/>
  <c r="AE82" i="12"/>
  <c r="Z82" i="12"/>
  <c r="U82" i="12"/>
  <c r="P82" i="12"/>
  <c r="K82" i="12"/>
  <c r="F82" i="12"/>
  <c r="AO81" i="12"/>
  <c r="I92" i="12" s="1"/>
  <c r="AO80" i="12"/>
  <c r="AY79" i="12"/>
  <c r="AY80" i="12" s="1"/>
  <c r="AY81" i="12" s="1"/>
  <c r="K92" i="12" s="1"/>
  <c r="AT79" i="12"/>
  <c r="AT80" i="12" s="1"/>
  <c r="AT81" i="12" s="1"/>
  <c r="J92" i="12" s="1"/>
  <c r="AO79" i="12"/>
  <c r="AJ79" i="12"/>
  <c r="AE79" i="12"/>
  <c r="Z79" i="12"/>
  <c r="Z80" i="12" s="1"/>
  <c r="Z81" i="12" s="1"/>
  <c r="F92" i="12" s="1"/>
  <c r="U79" i="12"/>
  <c r="P79" i="12"/>
  <c r="K79" i="12"/>
  <c r="K80" i="12" s="1"/>
  <c r="K81" i="12" s="1"/>
  <c r="C92" i="12" s="1"/>
  <c r="F79" i="12"/>
  <c r="F80" i="12" s="1"/>
  <c r="F81" i="12" s="1"/>
  <c r="B92" i="12" s="1"/>
  <c r="AY78" i="12"/>
  <c r="AT78" i="12"/>
  <c r="AO78" i="12"/>
  <c r="AJ78" i="12"/>
  <c r="AJ80" i="12" s="1"/>
  <c r="AJ81" i="12" s="1"/>
  <c r="H92" i="12" s="1"/>
  <c r="AE78" i="12"/>
  <c r="Z78" i="12"/>
  <c r="U78" i="12"/>
  <c r="P78" i="12"/>
  <c r="P80" i="12" s="1"/>
  <c r="P81" i="12" s="1"/>
  <c r="D92" i="12" s="1"/>
  <c r="K78" i="12"/>
  <c r="F78" i="12"/>
  <c r="AO77" i="12"/>
  <c r="I91" i="12" s="1"/>
  <c r="Z77" i="12"/>
  <c r="F91" i="12" s="1"/>
  <c r="F77" i="12"/>
  <c r="B91" i="12" s="1"/>
  <c r="AY76" i="12"/>
  <c r="AY77" i="12" s="1"/>
  <c r="K91" i="12" s="1"/>
  <c r="AO76" i="12"/>
  <c r="K76" i="12"/>
  <c r="K77" i="12" s="1"/>
  <c r="C91" i="12" s="1"/>
  <c r="AY75" i="12"/>
  <c r="AT75" i="12"/>
  <c r="AT76" i="12" s="1"/>
  <c r="AT77" i="12" s="1"/>
  <c r="J91" i="12" s="1"/>
  <c r="AO75" i="12"/>
  <c r="AJ75" i="12"/>
  <c r="AE75" i="12"/>
  <c r="Z75" i="12"/>
  <c r="Z76" i="12" s="1"/>
  <c r="U75" i="12"/>
  <c r="U76" i="12" s="1"/>
  <c r="U77" i="12" s="1"/>
  <c r="E91" i="12" s="1"/>
  <c r="P75" i="12"/>
  <c r="K75" i="12"/>
  <c r="F75" i="12"/>
  <c r="F76" i="12" s="1"/>
  <c r="AY74" i="12"/>
  <c r="AT74" i="12"/>
  <c r="AO74" i="12"/>
  <c r="AJ74" i="12"/>
  <c r="AJ76" i="12" s="1"/>
  <c r="AJ77" i="12" s="1"/>
  <c r="H91" i="12" s="1"/>
  <c r="AE74" i="12"/>
  <c r="Z74" i="12"/>
  <c r="U74" i="12"/>
  <c r="P74" i="12"/>
  <c r="P76" i="12" s="1"/>
  <c r="P77" i="12" s="1"/>
  <c r="D91" i="12" s="1"/>
  <c r="K74" i="12"/>
  <c r="F74" i="12"/>
  <c r="AP18" i="12"/>
  <c r="AP11" i="12"/>
  <c r="AP9" i="12"/>
  <c r="AP7" i="12"/>
  <c r="F93" i="11"/>
  <c r="AT85" i="11"/>
  <c r="J93" i="11" s="1"/>
  <c r="F85" i="11"/>
  <c r="B93" i="11" s="1"/>
  <c r="P84" i="11"/>
  <c r="P85" i="11" s="1"/>
  <c r="D93" i="11" s="1"/>
  <c r="AY83" i="11"/>
  <c r="AT83" i="11"/>
  <c r="AT84" i="11" s="1"/>
  <c r="AO83" i="11"/>
  <c r="AO84" i="11" s="1"/>
  <c r="AO85" i="11" s="1"/>
  <c r="I93" i="11" s="1"/>
  <c r="AJ83" i="11"/>
  <c r="AE83" i="11"/>
  <c r="Z83" i="11"/>
  <c r="Z84" i="11" s="1"/>
  <c r="Z85" i="11" s="1"/>
  <c r="U83" i="11"/>
  <c r="U84" i="11" s="1"/>
  <c r="U85" i="11" s="1"/>
  <c r="E93" i="11" s="1"/>
  <c r="P83" i="11"/>
  <c r="K83" i="11"/>
  <c r="F83" i="11"/>
  <c r="F84" i="11" s="1"/>
  <c r="AY82" i="11"/>
  <c r="AY84" i="11" s="1"/>
  <c r="AY85" i="11" s="1"/>
  <c r="K93" i="11" s="1"/>
  <c r="AT82" i="11"/>
  <c r="AO82" i="11"/>
  <c r="AJ82" i="11"/>
  <c r="AE82" i="11"/>
  <c r="AE84" i="11" s="1"/>
  <c r="AE85" i="11" s="1"/>
  <c r="G93" i="11" s="1"/>
  <c r="Z82" i="11"/>
  <c r="U82" i="11"/>
  <c r="P82" i="11"/>
  <c r="K82" i="11"/>
  <c r="K84" i="11" s="1"/>
  <c r="K85" i="11" s="1"/>
  <c r="C93" i="11" s="1"/>
  <c r="F82" i="11"/>
  <c r="U81" i="11"/>
  <c r="E92" i="11" s="1"/>
  <c r="AY80" i="11"/>
  <c r="AY81" i="11" s="1"/>
  <c r="K92" i="11" s="1"/>
  <c r="AE80" i="11"/>
  <c r="AE81" i="11" s="1"/>
  <c r="G92" i="11" s="1"/>
  <c r="P80" i="11"/>
  <c r="P81" i="11" s="1"/>
  <c r="D92" i="11" s="1"/>
  <c r="AY79" i="11"/>
  <c r="AT79" i="11"/>
  <c r="AO79" i="11"/>
  <c r="AO80" i="11" s="1"/>
  <c r="AO81" i="11" s="1"/>
  <c r="I92" i="11" s="1"/>
  <c r="AJ79" i="11"/>
  <c r="AJ80" i="11" s="1"/>
  <c r="AJ81" i="11" s="1"/>
  <c r="H92" i="11" s="1"/>
  <c r="AE79" i="11"/>
  <c r="Z79" i="11"/>
  <c r="Z80" i="11" s="1"/>
  <c r="Z81" i="11" s="1"/>
  <c r="F92" i="11" s="1"/>
  <c r="U79" i="11"/>
  <c r="U80" i="11" s="1"/>
  <c r="P79" i="11"/>
  <c r="K79" i="11"/>
  <c r="F79" i="11"/>
  <c r="AY78" i="11"/>
  <c r="AT78" i="11"/>
  <c r="AO78" i="11"/>
  <c r="AJ78" i="11"/>
  <c r="AE78" i="11"/>
  <c r="Z78" i="11"/>
  <c r="U78" i="11"/>
  <c r="P78" i="11"/>
  <c r="K78" i="11"/>
  <c r="K80" i="11" s="1"/>
  <c r="K81" i="11" s="1"/>
  <c r="C92" i="11" s="1"/>
  <c r="F78" i="11"/>
  <c r="P77" i="11"/>
  <c r="D91" i="11" s="1"/>
  <c r="F77" i="11"/>
  <c r="B91" i="11" s="1"/>
  <c r="Z76" i="11"/>
  <c r="Z77" i="11" s="1"/>
  <c r="F91" i="11" s="1"/>
  <c r="U76" i="11"/>
  <c r="U77" i="11" s="1"/>
  <c r="E91" i="11" s="1"/>
  <c r="P76" i="11"/>
  <c r="K76" i="11"/>
  <c r="K77" i="11" s="1"/>
  <c r="C91" i="11" s="1"/>
  <c r="AY75" i="11"/>
  <c r="AT75" i="11"/>
  <c r="AT76" i="11" s="1"/>
  <c r="AT77" i="11" s="1"/>
  <c r="J91" i="11" s="1"/>
  <c r="AO75" i="11"/>
  <c r="AJ75" i="11"/>
  <c r="AE75" i="11"/>
  <c r="AE76" i="11" s="1"/>
  <c r="AE77" i="11" s="1"/>
  <c r="G91" i="11" s="1"/>
  <c r="Z75" i="11"/>
  <c r="U75" i="11"/>
  <c r="P75" i="11"/>
  <c r="K75" i="11"/>
  <c r="F75" i="11"/>
  <c r="F76" i="11" s="1"/>
  <c r="AY74" i="11"/>
  <c r="AY76" i="11" s="1"/>
  <c r="AY77" i="11" s="1"/>
  <c r="K91" i="11" s="1"/>
  <c r="AT74" i="11"/>
  <c r="AO74" i="11"/>
  <c r="AJ74" i="11"/>
  <c r="AE74" i="11"/>
  <c r="Z74" i="11"/>
  <c r="U74" i="11"/>
  <c r="P74" i="11"/>
  <c r="K74" i="11"/>
  <c r="F74" i="11"/>
  <c r="E60" i="11"/>
  <c r="AP18" i="11"/>
  <c r="AP15" i="11"/>
  <c r="B17" i="11" s="1"/>
  <c r="C38" i="11" s="1"/>
  <c r="I12" i="11"/>
  <c r="E12" i="11"/>
  <c r="C12" i="11"/>
  <c r="AP11" i="11"/>
  <c r="I10" i="11"/>
  <c r="E10" i="11"/>
  <c r="C10" i="11"/>
  <c r="AP9" i="11"/>
  <c r="E59" i="11" s="1"/>
  <c r="I8" i="11"/>
  <c r="E8" i="11"/>
  <c r="C8" i="11"/>
  <c r="AP7" i="11"/>
  <c r="J124" i="10"/>
  <c r="D123" i="10"/>
  <c r="AO117" i="10"/>
  <c r="AY116" i="10"/>
  <c r="AY117" i="10" s="1"/>
  <c r="AJ116" i="10"/>
  <c r="AJ117" i="10" s="1"/>
  <c r="H125" i="10" s="1"/>
  <c r="K116" i="10"/>
  <c r="K117" i="10" s="1"/>
  <c r="AY115" i="10"/>
  <c r="AT115" i="10"/>
  <c r="AT116" i="10" s="1"/>
  <c r="AT117" i="10" s="1"/>
  <c r="J125" i="10" s="1"/>
  <c r="AO115" i="10"/>
  <c r="AO116" i="10" s="1"/>
  <c r="AJ115" i="10"/>
  <c r="AE115" i="10"/>
  <c r="Z115" i="10"/>
  <c r="Z116" i="10" s="1"/>
  <c r="Z117" i="10" s="1"/>
  <c r="F125" i="10" s="1"/>
  <c r="U115" i="10"/>
  <c r="U116" i="10" s="1"/>
  <c r="U117" i="10" s="1"/>
  <c r="P115" i="10"/>
  <c r="K115" i="10"/>
  <c r="F115" i="10"/>
  <c r="F116" i="10" s="1"/>
  <c r="F117" i="10" s="1"/>
  <c r="B125" i="10" s="1"/>
  <c r="AY114" i="10"/>
  <c r="AT114" i="10"/>
  <c r="AO114" i="10"/>
  <c r="AJ114" i="10"/>
  <c r="AE114" i="10"/>
  <c r="AE116" i="10" s="1"/>
  <c r="AE117" i="10" s="1"/>
  <c r="Z114" i="10"/>
  <c r="U114" i="10"/>
  <c r="P114" i="10"/>
  <c r="P116" i="10" s="1"/>
  <c r="P117" i="10" s="1"/>
  <c r="D125" i="10" s="1"/>
  <c r="K114" i="10"/>
  <c r="F114" i="10"/>
  <c r="Z113" i="10"/>
  <c r="F124" i="10" s="1"/>
  <c r="AJ112" i="10"/>
  <c r="AJ113" i="10" s="1"/>
  <c r="H124" i="10" s="1"/>
  <c r="AY111" i="10"/>
  <c r="AT111" i="10"/>
  <c r="AT112" i="10" s="1"/>
  <c r="AT113" i="10" s="1"/>
  <c r="AO111" i="10"/>
  <c r="AO112" i="10" s="1"/>
  <c r="AO113" i="10" s="1"/>
  <c r="AJ111" i="10"/>
  <c r="AE111" i="10"/>
  <c r="Z111" i="10"/>
  <c r="Z112" i="10" s="1"/>
  <c r="U111" i="10"/>
  <c r="U112" i="10" s="1"/>
  <c r="U113" i="10" s="1"/>
  <c r="P111" i="10"/>
  <c r="K111" i="10"/>
  <c r="F111" i="10"/>
  <c r="F112" i="10" s="1"/>
  <c r="F113" i="10" s="1"/>
  <c r="B124" i="10" s="1"/>
  <c r="AY110" i="10"/>
  <c r="AY112" i="10" s="1"/>
  <c r="AY113" i="10" s="1"/>
  <c r="AT110" i="10"/>
  <c r="AO110" i="10"/>
  <c r="AJ110" i="10"/>
  <c r="AE110" i="10"/>
  <c r="AE112" i="10" s="1"/>
  <c r="AE113" i="10" s="1"/>
  <c r="Z110" i="10"/>
  <c r="U110" i="10"/>
  <c r="P110" i="10"/>
  <c r="P112" i="10" s="1"/>
  <c r="P113" i="10" s="1"/>
  <c r="D124" i="10" s="1"/>
  <c r="K110" i="10"/>
  <c r="K112" i="10" s="1"/>
  <c r="K113" i="10" s="1"/>
  <c r="F110" i="10"/>
  <c r="Z109" i="10"/>
  <c r="F123" i="10" s="1"/>
  <c r="U109" i="10"/>
  <c r="AJ108" i="10"/>
  <c r="AJ109" i="10" s="1"/>
  <c r="H123" i="10" s="1"/>
  <c r="K108" i="10"/>
  <c r="K109" i="10" s="1"/>
  <c r="AY107" i="10"/>
  <c r="AT107" i="10"/>
  <c r="AT108" i="10" s="1"/>
  <c r="AT109" i="10" s="1"/>
  <c r="J123" i="10" s="1"/>
  <c r="AO107" i="10"/>
  <c r="AO108" i="10" s="1"/>
  <c r="AO109" i="10" s="1"/>
  <c r="AJ107" i="10"/>
  <c r="AE107" i="10"/>
  <c r="Z107" i="10"/>
  <c r="Z108" i="10" s="1"/>
  <c r="U107" i="10"/>
  <c r="U108" i="10" s="1"/>
  <c r="P107" i="10"/>
  <c r="K107" i="10"/>
  <c r="F107" i="10"/>
  <c r="F108" i="10" s="1"/>
  <c r="F109" i="10" s="1"/>
  <c r="B123" i="10" s="1"/>
  <c r="AY106" i="10"/>
  <c r="AY108" i="10" s="1"/>
  <c r="AY109" i="10" s="1"/>
  <c r="AT106" i="10"/>
  <c r="AO106" i="10"/>
  <c r="AJ106" i="10"/>
  <c r="AE106" i="10"/>
  <c r="AE108" i="10" s="1"/>
  <c r="AE109" i="10" s="1"/>
  <c r="Z106" i="10"/>
  <c r="U106" i="10"/>
  <c r="P106" i="10"/>
  <c r="P108" i="10" s="1"/>
  <c r="P109" i="10" s="1"/>
  <c r="K106" i="10"/>
  <c r="F106" i="10"/>
  <c r="D81" i="10"/>
  <c r="B81" i="10"/>
  <c r="D80" i="10"/>
  <c r="B78" i="10"/>
  <c r="B77" i="10"/>
  <c r="D76" i="10"/>
  <c r="E76" i="10" s="1"/>
  <c r="E66" i="10"/>
  <c r="E64" i="10"/>
  <c r="AP22" i="10"/>
  <c r="J16" i="10"/>
  <c r="D16" i="10"/>
  <c r="B16" i="10"/>
  <c r="AP15" i="10"/>
  <c r="D79" i="10" s="1"/>
  <c r="E79" i="10" s="1"/>
  <c r="J14" i="10"/>
  <c r="D14" i="10"/>
  <c r="B14" i="10"/>
  <c r="AP13" i="10"/>
  <c r="B79" i="10" s="1"/>
  <c r="J12" i="10"/>
  <c r="D12" i="10"/>
  <c r="B12" i="10"/>
  <c r="AP11" i="10"/>
  <c r="D82" i="10" s="1"/>
  <c r="J10" i="10"/>
  <c r="D10" i="10"/>
  <c r="B10" i="10"/>
  <c r="AP9" i="10"/>
  <c r="J8" i="10"/>
  <c r="D8" i="10"/>
  <c r="B8" i="10"/>
  <c r="AP7" i="10"/>
  <c r="B76" i="10" s="1"/>
  <c r="B125" i="9"/>
  <c r="H123" i="9"/>
  <c r="Z117" i="9"/>
  <c r="F125" i="9" s="1"/>
  <c r="F117" i="9"/>
  <c r="AO116" i="9"/>
  <c r="AO117" i="9" s="1"/>
  <c r="AJ116" i="9"/>
  <c r="AJ117" i="9" s="1"/>
  <c r="H125" i="9" s="1"/>
  <c r="P116" i="9"/>
  <c r="P117" i="9" s="1"/>
  <c r="D125" i="9" s="1"/>
  <c r="AY115" i="9"/>
  <c r="AY116" i="9" s="1"/>
  <c r="AY117" i="9" s="1"/>
  <c r="AT115" i="9"/>
  <c r="AT116" i="9" s="1"/>
  <c r="AT117" i="9" s="1"/>
  <c r="J125" i="9" s="1"/>
  <c r="AO115" i="9"/>
  <c r="AJ115" i="9"/>
  <c r="AE115" i="9"/>
  <c r="AE116" i="9" s="1"/>
  <c r="AE117" i="9" s="1"/>
  <c r="Z115" i="9"/>
  <c r="Z116" i="9" s="1"/>
  <c r="U115" i="9"/>
  <c r="U116" i="9" s="1"/>
  <c r="U117" i="9" s="1"/>
  <c r="P115" i="9"/>
  <c r="K115" i="9"/>
  <c r="K116" i="9" s="1"/>
  <c r="K117" i="9" s="1"/>
  <c r="F115" i="9"/>
  <c r="F116" i="9" s="1"/>
  <c r="AY114" i="9"/>
  <c r="AT114" i="9"/>
  <c r="AO114" i="9"/>
  <c r="AJ114" i="9"/>
  <c r="AE114" i="9"/>
  <c r="Z114" i="9"/>
  <c r="U114" i="9"/>
  <c r="P114" i="9"/>
  <c r="K114" i="9"/>
  <c r="F114" i="9"/>
  <c r="Z113" i="9"/>
  <c r="F124" i="9" s="1"/>
  <c r="F113" i="9"/>
  <c r="B124" i="9" s="1"/>
  <c r="AO112" i="9"/>
  <c r="AO113" i="9" s="1"/>
  <c r="AJ112" i="9"/>
  <c r="AJ113" i="9" s="1"/>
  <c r="H124" i="9" s="1"/>
  <c r="AY111" i="9"/>
  <c r="AY112" i="9" s="1"/>
  <c r="AY113" i="9" s="1"/>
  <c r="AT111" i="9"/>
  <c r="AT112" i="9" s="1"/>
  <c r="AT113" i="9" s="1"/>
  <c r="J124" i="9" s="1"/>
  <c r="AO111" i="9"/>
  <c r="AJ111" i="9"/>
  <c r="AE111" i="9"/>
  <c r="AE112" i="9" s="1"/>
  <c r="AE113" i="9" s="1"/>
  <c r="Z111" i="9"/>
  <c r="Z112" i="9" s="1"/>
  <c r="U111" i="9"/>
  <c r="P111" i="9"/>
  <c r="K111" i="9"/>
  <c r="K112" i="9" s="1"/>
  <c r="K113" i="9" s="1"/>
  <c r="F111" i="9"/>
  <c r="F112" i="9" s="1"/>
  <c r="AY110" i="9"/>
  <c r="AT110" i="9"/>
  <c r="AO110" i="9"/>
  <c r="AJ110" i="9"/>
  <c r="AE110" i="9"/>
  <c r="Z110" i="9"/>
  <c r="U110" i="9"/>
  <c r="P110" i="9"/>
  <c r="P112" i="9" s="1"/>
  <c r="P113" i="9" s="1"/>
  <c r="D124" i="9" s="1"/>
  <c r="K110" i="9"/>
  <c r="F110" i="9"/>
  <c r="AT109" i="9"/>
  <c r="J123" i="9" s="1"/>
  <c r="AO108" i="9"/>
  <c r="AO109" i="9" s="1"/>
  <c r="AY107" i="9"/>
  <c r="AY108" i="9" s="1"/>
  <c r="AY109" i="9" s="1"/>
  <c r="AT107" i="9"/>
  <c r="AT108" i="9" s="1"/>
  <c r="AO107" i="9"/>
  <c r="AJ107" i="9"/>
  <c r="AE107" i="9"/>
  <c r="AE108" i="9" s="1"/>
  <c r="AE109" i="9" s="1"/>
  <c r="Z107" i="9"/>
  <c r="Z108" i="9" s="1"/>
  <c r="Z109" i="9" s="1"/>
  <c r="F123" i="9" s="1"/>
  <c r="U107" i="9"/>
  <c r="P107" i="9"/>
  <c r="K107" i="9"/>
  <c r="K108" i="9" s="1"/>
  <c r="K109" i="9" s="1"/>
  <c r="F107" i="9"/>
  <c r="F108" i="9" s="1"/>
  <c r="F109" i="9" s="1"/>
  <c r="B123" i="9" s="1"/>
  <c r="AY106" i="9"/>
  <c r="AT106" i="9"/>
  <c r="AO106" i="9"/>
  <c r="AJ106" i="9"/>
  <c r="AJ108" i="9" s="1"/>
  <c r="AJ109" i="9" s="1"/>
  <c r="AE106" i="9"/>
  <c r="Z106" i="9"/>
  <c r="U106" i="9"/>
  <c r="P106" i="9"/>
  <c r="P108" i="9" s="1"/>
  <c r="P109" i="9" s="1"/>
  <c r="D123" i="9" s="1"/>
  <c r="K106" i="9"/>
  <c r="F106" i="9"/>
  <c r="B83" i="9"/>
  <c r="B82" i="9"/>
  <c r="D80" i="9"/>
  <c r="E80" i="9" s="1"/>
  <c r="B80" i="9"/>
  <c r="D79" i="9"/>
  <c r="B77" i="9"/>
  <c r="B76" i="9"/>
  <c r="D75" i="9"/>
  <c r="E75" i="9" s="1"/>
  <c r="E66" i="9"/>
  <c r="AP22" i="9"/>
  <c r="AP19" i="9"/>
  <c r="B21" i="9" s="1"/>
  <c r="C44" i="9" s="1"/>
  <c r="J16" i="9"/>
  <c r="H16" i="9"/>
  <c r="AP15" i="9"/>
  <c r="F16" i="9" s="1"/>
  <c r="J14" i="9"/>
  <c r="H14" i="9"/>
  <c r="AP13" i="9"/>
  <c r="F14" i="9" s="1"/>
  <c r="J12" i="9"/>
  <c r="H12" i="9"/>
  <c r="AP11" i="9"/>
  <c r="D83" i="9" s="1"/>
  <c r="J10" i="9"/>
  <c r="H10" i="9"/>
  <c r="AP9" i="9"/>
  <c r="B81" i="9" s="1"/>
  <c r="J8" i="9"/>
  <c r="H8" i="9"/>
  <c r="AP7" i="9"/>
  <c r="B75" i="9" s="1"/>
  <c r="D92" i="8"/>
  <c r="AT85" i="8"/>
  <c r="J93" i="8" s="1"/>
  <c r="AO85" i="8"/>
  <c r="AE84" i="8"/>
  <c r="AE85" i="8" s="1"/>
  <c r="P84" i="8"/>
  <c r="P85" i="8" s="1"/>
  <c r="D93" i="8" s="1"/>
  <c r="AY83" i="8"/>
  <c r="AT83" i="8"/>
  <c r="AT84" i="8" s="1"/>
  <c r="AO83" i="8"/>
  <c r="AO84" i="8" s="1"/>
  <c r="AJ83" i="8"/>
  <c r="AE83" i="8"/>
  <c r="Z83" i="8"/>
  <c r="Z84" i="8" s="1"/>
  <c r="Z85" i="8" s="1"/>
  <c r="F93" i="8" s="1"/>
  <c r="U83" i="8"/>
  <c r="U84" i="8" s="1"/>
  <c r="U85" i="8" s="1"/>
  <c r="P83" i="8"/>
  <c r="K83" i="8"/>
  <c r="F83" i="8"/>
  <c r="F84" i="8" s="1"/>
  <c r="F85" i="8" s="1"/>
  <c r="B93" i="8" s="1"/>
  <c r="AY82" i="8"/>
  <c r="AY84" i="8" s="1"/>
  <c r="AY85" i="8" s="1"/>
  <c r="AT82" i="8"/>
  <c r="AO82" i="8"/>
  <c r="AJ82" i="8"/>
  <c r="AE82" i="8"/>
  <c r="Z82" i="8"/>
  <c r="U82" i="8"/>
  <c r="P82" i="8"/>
  <c r="K82" i="8"/>
  <c r="K84" i="8" s="1"/>
  <c r="K85" i="8" s="1"/>
  <c r="F82" i="8"/>
  <c r="AO81" i="8"/>
  <c r="U81" i="8"/>
  <c r="AY80" i="8"/>
  <c r="AY81" i="8" s="1"/>
  <c r="AE80" i="8"/>
  <c r="AE81" i="8" s="1"/>
  <c r="P80" i="8"/>
  <c r="P81" i="8" s="1"/>
  <c r="AY79" i="8"/>
  <c r="AT79" i="8"/>
  <c r="AT80" i="8" s="1"/>
  <c r="AT81" i="8" s="1"/>
  <c r="J92" i="8" s="1"/>
  <c r="AO79" i="8"/>
  <c r="AO80" i="8" s="1"/>
  <c r="AJ79" i="8"/>
  <c r="AE79" i="8"/>
  <c r="Z79" i="8"/>
  <c r="Z80" i="8" s="1"/>
  <c r="Z81" i="8" s="1"/>
  <c r="F92" i="8" s="1"/>
  <c r="U79" i="8"/>
  <c r="U80" i="8" s="1"/>
  <c r="P79" i="8"/>
  <c r="K79" i="8"/>
  <c r="F79" i="8"/>
  <c r="F80" i="8" s="1"/>
  <c r="F81" i="8" s="1"/>
  <c r="B92" i="8" s="1"/>
  <c r="AY78" i="8"/>
  <c r="AT78" i="8"/>
  <c r="AO78" i="8"/>
  <c r="AJ78" i="8"/>
  <c r="AE78" i="8"/>
  <c r="Z78" i="8"/>
  <c r="U78" i="8"/>
  <c r="P78" i="8"/>
  <c r="K78" i="8"/>
  <c r="K80" i="8" s="1"/>
  <c r="K81" i="8" s="1"/>
  <c r="F78" i="8"/>
  <c r="AT77" i="8"/>
  <c r="J91" i="8" s="1"/>
  <c r="AO77" i="8"/>
  <c r="AE76" i="8"/>
  <c r="AE77" i="8" s="1"/>
  <c r="P76" i="8"/>
  <c r="P77" i="8" s="1"/>
  <c r="D91" i="8" s="1"/>
  <c r="AY75" i="8"/>
  <c r="AT75" i="8"/>
  <c r="AT76" i="8" s="1"/>
  <c r="AO75" i="8"/>
  <c r="AO76" i="8" s="1"/>
  <c r="AJ75" i="8"/>
  <c r="AE75" i="8"/>
  <c r="Z75" i="8"/>
  <c r="Z76" i="8" s="1"/>
  <c r="Z77" i="8" s="1"/>
  <c r="F91" i="8" s="1"/>
  <c r="U75" i="8"/>
  <c r="U76" i="8" s="1"/>
  <c r="U77" i="8" s="1"/>
  <c r="P75" i="8"/>
  <c r="K75" i="8"/>
  <c r="F75" i="8"/>
  <c r="F76" i="8" s="1"/>
  <c r="F77" i="8" s="1"/>
  <c r="B91" i="8" s="1"/>
  <c r="AY74" i="8"/>
  <c r="AY76" i="8" s="1"/>
  <c r="AY77" i="8" s="1"/>
  <c r="AT74" i="8"/>
  <c r="AO74" i="8"/>
  <c r="AJ74" i="8"/>
  <c r="AE74" i="8"/>
  <c r="Z74" i="8"/>
  <c r="U74" i="8"/>
  <c r="P74" i="8"/>
  <c r="K74" i="8"/>
  <c r="K76" i="8" s="1"/>
  <c r="K77" i="8" s="1"/>
  <c r="F74" i="8"/>
  <c r="E59" i="8"/>
  <c r="AP18" i="8"/>
  <c r="AP15" i="8"/>
  <c r="B17" i="8" s="1"/>
  <c r="C38" i="8" s="1"/>
  <c r="H12" i="8"/>
  <c r="F12" i="8"/>
  <c r="D12" i="8"/>
  <c r="B12" i="8"/>
  <c r="AP11" i="8"/>
  <c r="H10" i="8"/>
  <c r="D10" i="8"/>
  <c r="B10" i="8"/>
  <c r="AP9" i="8"/>
  <c r="H8" i="8"/>
  <c r="D8" i="8"/>
  <c r="B8" i="8"/>
  <c r="AP7" i="8"/>
  <c r="B93" i="7"/>
  <c r="AO85" i="7"/>
  <c r="Z85" i="7"/>
  <c r="F93" i="7" s="1"/>
  <c r="AJ84" i="7"/>
  <c r="AJ85" i="7" s="1"/>
  <c r="H93" i="7" s="1"/>
  <c r="AY83" i="7"/>
  <c r="AT83" i="7"/>
  <c r="AT84" i="7" s="1"/>
  <c r="AT85" i="7" s="1"/>
  <c r="J93" i="7" s="1"/>
  <c r="AO83" i="7"/>
  <c r="AO84" i="7" s="1"/>
  <c r="AJ83" i="7"/>
  <c r="AE83" i="7"/>
  <c r="Z83" i="7"/>
  <c r="Z84" i="7" s="1"/>
  <c r="U83" i="7"/>
  <c r="U84" i="7" s="1"/>
  <c r="U85" i="7" s="1"/>
  <c r="P83" i="7"/>
  <c r="K83" i="7"/>
  <c r="F83" i="7"/>
  <c r="F84" i="7" s="1"/>
  <c r="F85" i="7" s="1"/>
  <c r="AY82" i="7"/>
  <c r="AY84" i="7" s="1"/>
  <c r="AY85" i="7" s="1"/>
  <c r="AT82" i="7"/>
  <c r="AO82" i="7"/>
  <c r="AJ82" i="7"/>
  <c r="AE82" i="7"/>
  <c r="AE84" i="7" s="1"/>
  <c r="AE85" i="7" s="1"/>
  <c r="Z82" i="7"/>
  <c r="U82" i="7"/>
  <c r="P82" i="7"/>
  <c r="K82" i="7"/>
  <c r="K84" i="7" s="1"/>
  <c r="K85" i="7" s="1"/>
  <c r="F82" i="7"/>
  <c r="AO81" i="7"/>
  <c r="Z81" i="7"/>
  <c r="F92" i="7" s="1"/>
  <c r="AJ80" i="7"/>
  <c r="AJ81" i="7" s="1"/>
  <c r="H92" i="7" s="1"/>
  <c r="K80" i="7"/>
  <c r="K81" i="7" s="1"/>
  <c r="AY79" i="7"/>
  <c r="AT79" i="7"/>
  <c r="AT80" i="7" s="1"/>
  <c r="AT81" i="7" s="1"/>
  <c r="J92" i="7" s="1"/>
  <c r="AO79" i="7"/>
  <c r="AO80" i="7" s="1"/>
  <c r="AJ79" i="7"/>
  <c r="AE79" i="7"/>
  <c r="Z79" i="7"/>
  <c r="Z80" i="7" s="1"/>
  <c r="U79" i="7"/>
  <c r="U80" i="7" s="1"/>
  <c r="U81" i="7" s="1"/>
  <c r="P79" i="7"/>
  <c r="P80" i="7" s="1"/>
  <c r="P81" i="7" s="1"/>
  <c r="D92" i="7" s="1"/>
  <c r="K79" i="7"/>
  <c r="F79" i="7"/>
  <c r="F80" i="7" s="1"/>
  <c r="F81" i="7" s="1"/>
  <c r="B92" i="7" s="1"/>
  <c r="AY78" i="7"/>
  <c r="AY80" i="7" s="1"/>
  <c r="AY81" i="7" s="1"/>
  <c r="AT78" i="7"/>
  <c r="AO78" i="7"/>
  <c r="AJ78" i="7"/>
  <c r="AE78" i="7"/>
  <c r="AE80" i="7" s="1"/>
  <c r="AE81" i="7" s="1"/>
  <c r="Z78" i="7"/>
  <c r="U78" i="7"/>
  <c r="P78" i="7"/>
  <c r="K78" i="7"/>
  <c r="F78" i="7"/>
  <c r="AY76" i="7"/>
  <c r="AY77" i="7" s="1"/>
  <c r="AJ76" i="7"/>
  <c r="AJ77" i="7" s="1"/>
  <c r="H91" i="7" s="1"/>
  <c r="K76" i="7"/>
  <c r="K77" i="7" s="1"/>
  <c r="AY75" i="7"/>
  <c r="AT75" i="7"/>
  <c r="AT76" i="7" s="1"/>
  <c r="AT77" i="7" s="1"/>
  <c r="J91" i="7" s="1"/>
  <c r="AO75" i="7"/>
  <c r="AO76" i="7" s="1"/>
  <c r="AO77" i="7" s="1"/>
  <c r="AJ75" i="7"/>
  <c r="AE75" i="7"/>
  <c r="Z75" i="7"/>
  <c r="Z76" i="7" s="1"/>
  <c r="Z77" i="7" s="1"/>
  <c r="F91" i="7" s="1"/>
  <c r="U75" i="7"/>
  <c r="U76" i="7" s="1"/>
  <c r="U77" i="7" s="1"/>
  <c r="P75" i="7"/>
  <c r="P76" i="7" s="1"/>
  <c r="P77" i="7" s="1"/>
  <c r="D91" i="7" s="1"/>
  <c r="K75" i="7"/>
  <c r="F75" i="7"/>
  <c r="F76" i="7" s="1"/>
  <c r="F77" i="7" s="1"/>
  <c r="B91" i="7" s="1"/>
  <c r="AY74" i="7"/>
  <c r="AT74" i="7"/>
  <c r="AO74" i="7"/>
  <c r="AJ74" i="7"/>
  <c r="AE74" i="7"/>
  <c r="AE76" i="7" s="1"/>
  <c r="AE77" i="7" s="1"/>
  <c r="Z74" i="7"/>
  <c r="U74" i="7"/>
  <c r="P74" i="7"/>
  <c r="K74" i="7"/>
  <c r="F74" i="7"/>
  <c r="E59" i="7"/>
  <c r="AP18" i="7"/>
  <c r="AP15" i="7"/>
  <c r="B17" i="7" s="1"/>
  <c r="C38" i="7" s="1"/>
  <c r="J12" i="7"/>
  <c r="H12" i="7"/>
  <c r="AP11" i="7"/>
  <c r="F12" i="7" s="1"/>
  <c r="J10" i="7"/>
  <c r="H10" i="7"/>
  <c r="AP9" i="7"/>
  <c r="F10" i="7" s="1"/>
  <c r="J8" i="7"/>
  <c r="H8" i="7"/>
  <c r="AP7" i="7"/>
  <c r="F8" i="7" s="1"/>
  <c r="D83" i="6"/>
  <c r="B83" i="6"/>
  <c r="B80" i="6"/>
  <c r="B79" i="6"/>
  <c r="D78" i="6"/>
  <c r="D75" i="6"/>
  <c r="AP22" i="6"/>
  <c r="AP15" i="6"/>
  <c r="I14" i="6"/>
  <c r="H14" i="6"/>
  <c r="D14" i="6"/>
  <c r="AP13" i="6"/>
  <c r="G14" i="6" s="1"/>
  <c r="K12" i="6"/>
  <c r="I12" i="6"/>
  <c r="F12" i="6"/>
  <c r="E12" i="6"/>
  <c r="D12" i="6"/>
  <c r="C12" i="6"/>
  <c r="AP11" i="6"/>
  <c r="D81" i="6" s="1"/>
  <c r="K10" i="6"/>
  <c r="J10" i="6"/>
  <c r="I10" i="6"/>
  <c r="H10" i="6"/>
  <c r="F10" i="6"/>
  <c r="C10" i="6"/>
  <c r="B10" i="6"/>
  <c r="AP9" i="6"/>
  <c r="D76" i="6" s="1"/>
  <c r="K8" i="6"/>
  <c r="H8" i="6"/>
  <c r="G8" i="6"/>
  <c r="C8" i="6"/>
  <c r="AP7" i="6"/>
  <c r="B75" i="6" s="1"/>
  <c r="D84" i="5"/>
  <c r="B82" i="5"/>
  <c r="B78" i="5"/>
  <c r="B77" i="5"/>
  <c r="B75" i="5"/>
  <c r="E66" i="5"/>
  <c r="AP22" i="5"/>
  <c r="J16" i="5"/>
  <c r="I16" i="5"/>
  <c r="G16" i="5"/>
  <c r="B16" i="5"/>
  <c r="AP15" i="5"/>
  <c r="D80" i="5" s="1"/>
  <c r="F14" i="5"/>
  <c r="D14" i="5"/>
  <c r="AP13" i="5"/>
  <c r="K12" i="5"/>
  <c r="I12" i="5"/>
  <c r="H12" i="5"/>
  <c r="D12" i="5"/>
  <c r="C12" i="5"/>
  <c r="AP11" i="5"/>
  <c r="E64" i="5" s="1"/>
  <c r="I10" i="5"/>
  <c r="H10" i="5"/>
  <c r="F10" i="5"/>
  <c r="E10" i="5"/>
  <c r="D10" i="5"/>
  <c r="AP9" i="5"/>
  <c r="K8" i="5"/>
  <c r="J8" i="5"/>
  <c r="I8" i="5"/>
  <c r="F8" i="5"/>
  <c r="E8" i="5"/>
  <c r="D8" i="5"/>
  <c r="C8" i="5"/>
  <c r="B8" i="5"/>
  <c r="AP7" i="5"/>
  <c r="B76" i="5" s="1"/>
  <c r="AP18" i="4"/>
  <c r="D12" i="4"/>
  <c r="AP11" i="4"/>
  <c r="K10" i="4"/>
  <c r="J10" i="4"/>
  <c r="I10" i="4"/>
  <c r="H10" i="4"/>
  <c r="F10" i="4"/>
  <c r="E10" i="4"/>
  <c r="D10" i="4"/>
  <c r="C10" i="4"/>
  <c r="B10" i="4"/>
  <c r="B22" i="4" s="1"/>
  <c r="AP9" i="4"/>
  <c r="G10" i="4" s="1"/>
  <c r="G8" i="4"/>
  <c r="F8" i="4"/>
  <c r="AP7" i="4"/>
  <c r="J8" i="4" s="1"/>
  <c r="B91" i="3"/>
  <c r="F85" i="3"/>
  <c r="B93" i="3" s="1"/>
  <c r="P84" i="3"/>
  <c r="P85" i="3" s="1"/>
  <c r="D93" i="3" s="1"/>
  <c r="AY83" i="3"/>
  <c r="AT83" i="3"/>
  <c r="AO83" i="3"/>
  <c r="AO84" i="3" s="1"/>
  <c r="AO85" i="3" s="1"/>
  <c r="I93" i="3" s="1"/>
  <c r="AJ83" i="3"/>
  <c r="AE83" i="3"/>
  <c r="Z83" i="3"/>
  <c r="Z84" i="3" s="1"/>
  <c r="Z85" i="3" s="1"/>
  <c r="F93" i="3" s="1"/>
  <c r="U83" i="3"/>
  <c r="U84" i="3" s="1"/>
  <c r="U85" i="3" s="1"/>
  <c r="E93" i="3" s="1"/>
  <c r="P83" i="3"/>
  <c r="K83" i="3"/>
  <c r="F83" i="3"/>
  <c r="AY82" i="3"/>
  <c r="AY84" i="3" s="1"/>
  <c r="AY85" i="3" s="1"/>
  <c r="K93" i="3" s="1"/>
  <c r="AT82" i="3"/>
  <c r="AT84" i="3" s="1"/>
  <c r="AT85" i="3" s="1"/>
  <c r="J93" i="3" s="1"/>
  <c r="AO82" i="3"/>
  <c r="AJ82" i="3"/>
  <c r="AE82" i="3"/>
  <c r="AE84" i="3" s="1"/>
  <c r="AE85" i="3" s="1"/>
  <c r="G93" i="3" s="1"/>
  <c r="Z82" i="3"/>
  <c r="U82" i="3"/>
  <c r="P82" i="3"/>
  <c r="K82" i="3"/>
  <c r="K84" i="3" s="1"/>
  <c r="K85" i="3" s="1"/>
  <c r="C93" i="3" s="1"/>
  <c r="F82" i="3"/>
  <c r="F84" i="3" s="1"/>
  <c r="AT81" i="3"/>
  <c r="J92" i="3" s="1"/>
  <c r="AO81" i="3"/>
  <c r="I92" i="3" s="1"/>
  <c r="U81" i="3"/>
  <c r="E92" i="3" s="1"/>
  <c r="AE80" i="3"/>
  <c r="AE81" i="3" s="1"/>
  <c r="G92" i="3" s="1"/>
  <c r="P80" i="3"/>
  <c r="P81" i="3" s="1"/>
  <c r="D92" i="3" s="1"/>
  <c r="K80" i="3"/>
  <c r="K81" i="3" s="1"/>
  <c r="C92" i="3" s="1"/>
  <c r="AY79" i="3"/>
  <c r="AT79" i="3"/>
  <c r="AO79" i="3"/>
  <c r="AO80" i="3" s="1"/>
  <c r="AJ79" i="3"/>
  <c r="AE79" i="3"/>
  <c r="Z79" i="3"/>
  <c r="Z80" i="3" s="1"/>
  <c r="Z81" i="3" s="1"/>
  <c r="F92" i="3" s="1"/>
  <c r="U79" i="3"/>
  <c r="U80" i="3" s="1"/>
  <c r="P79" i="3"/>
  <c r="K79" i="3"/>
  <c r="F79" i="3"/>
  <c r="AY78" i="3"/>
  <c r="AY80" i="3" s="1"/>
  <c r="AY81" i="3" s="1"/>
  <c r="K92" i="3" s="1"/>
  <c r="AT78" i="3"/>
  <c r="AT80" i="3" s="1"/>
  <c r="AO78" i="3"/>
  <c r="AJ78" i="3"/>
  <c r="AE78" i="3"/>
  <c r="Z78" i="3"/>
  <c r="U78" i="3"/>
  <c r="P78" i="3"/>
  <c r="K78" i="3"/>
  <c r="F78" i="3"/>
  <c r="F80" i="3" s="1"/>
  <c r="F81" i="3" s="1"/>
  <c r="B92" i="3" s="1"/>
  <c r="AT77" i="3"/>
  <c r="J91" i="3" s="1"/>
  <c r="AO77" i="3"/>
  <c r="I91" i="3" s="1"/>
  <c r="P77" i="3"/>
  <c r="D91" i="3" s="1"/>
  <c r="F77" i="3"/>
  <c r="P76" i="3"/>
  <c r="K76" i="3"/>
  <c r="K77" i="3" s="1"/>
  <c r="C91" i="3" s="1"/>
  <c r="AY75" i="3"/>
  <c r="AT75" i="3"/>
  <c r="AO75" i="3"/>
  <c r="AO76" i="3" s="1"/>
  <c r="AJ75" i="3"/>
  <c r="AE75" i="3"/>
  <c r="Z75" i="3"/>
  <c r="Z76" i="3" s="1"/>
  <c r="Z77" i="3" s="1"/>
  <c r="F91" i="3" s="1"/>
  <c r="U75" i="3"/>
  <c r="U76" i="3" s="1"/>
  <c r="U77" i="3" s="1"/>
  <c r="E91" i="3" s="1"/>
  <c r="P75" i="3"/>
  <c r="K75" i="3"/>
  <c r="F75" i="3"/>
  <c r="AY74" i="3"/>
  <c r="AY76" i="3" s="1"/>
  <c r="AY77" i="3" s="1"/>
  <c r="K91" i="3" s="1"/>
  <c r="AT74" i="3"/>
  <c r="AT76" i="3" s="1"/>
  <c r="AO74" i="3"/>
  <c r="AJ74" i="3"/>
  <c r="AE74" i="3"/>
  <c r="AE76" i="3" s="1"/>
  <c r="AE77" i="3" s="1"/>
  <c r="G91" i="3" s="1"/>
  <c r="Z74" i="3"/>
  <c r="U74" i="3"/>
  <c r="P74" i="3"/>
  <c r="K74" i="3"/>
  <c r="F74" i="3"/>
  <c r="F76" i="3" s="1"/>
  <c r="AP18" i="3"/>
  <c r="AP15" i="3"/>
  <c r="B17" i="3" s="1"/>
  <c r="C38" i="3" s="1"/>
  <c r="J12" i="3"/>
  <c r="B12" i="3"/>
  <c r="AP11" i="3"/>
  <c r="K10" i="3"/>
  <c r="AP9" i="3"/>
  <c r="K8" i="3"/>
  <c r="I8" i="3"/>
  <c r="H8" i="3"/>
  <c r="D8" i="3"/>
  <c r="C8" i="3"/>
  <c r="AP7" i="3"/>
  <c r="G8" i="3" s="1"/>
  <c r="H229" i="2"/>
  <c r="G229" i="2"/>
  <c r="I229" i="2" s="1"/>
  <c r="D229" i="2"/>
  <c r="I228" i="2"/>
  <c r="H228" i="2"/>
  <c r="G228" i="2"/>
  <c r="D228" i="2"/>
  <c r="D230" i="2" s="1"/>
  <c r="G227" i="2"/>
  <c r="I225" i="2"/>
  <c r="H225" i="2"/>
  <c r="G225" i="2"/>
  <c r="D225" i="2"/>
  <c r="H224" i="2"/>
  <c r="G224" i="2"/>
  <c r="I224" i="2" s="1"/>
  <c r="I226" i="2" s="1"/>
  <c r="J226" i="2" s="1"/>
  <c r="D224" i="2"/>
  <c r="D226" i="2" s="1"/>
  <c r="H220" i="2"/>
  <c r="I220" i="2" s="1"/>
  <c r="G220" i="2"/>
  <c r="D220" i="2"/>
  <c r="I219" i="2"/>
  <c r="H219" i="2"/>
  <c r="G219" i="2"/>
  <c r="D219" i="2"/>
  <c r="G218" i="2"/>
  <c r="I216" i="2"/>
  <c r="H216" i="2"/>
  <c r="G216" i="2"/>
  <c r="D216" i="2"/>
  <c r="I215" i="2"/>
  <c r="H215" i="2"/>
  <c r="G215" i="2"/>
  <c r="D215" i="2"/>
  <c r="D217" i="2" s="1"/>
  <c r="H211" i="2"/>
  <c r="G211" i="2"/>
  <c r="D211" i="2"/>
  <c r="I210" i="2"/>
  <c r="H210" i="2"/>
  <c r="G210" i="2"/>
  <c r="D210" i="2"/>
  <c r="D212" i="2" s="1"/>
  <c r="G209" i="2"/>
  <c r="I207" i="2"/>
  <c r="H207" i="2"/>
  <c r="G207" i="2"/>
  <c r="D207" i="2"/>
  <c r="H206" i="2"/>
  <c r="G206" i="2"/>
  <c r="I206" i="2" s="1"/>
  <c r="D206" i="2"/>
  <c r="D208" i="2" s="1"/>
  <c r="I203" i="2"/>
  <c r="J203" i="2" s="1"/>
  <c r="H202" i="2"/>
  <c r="G202" i="2"/>
  <c r="I202" i="2" s="1"/>
  <c r="D202" i="2"/>
  <c r="H201" i="2"/>
  <c r="G201" i="2"/>
  <c r="I201" i="2" s="1"/>
  <c r="D201" i="2"/>
  <c r="D203" i="2" s="1"/>
  <c r="G200" i="2"/>
  <c r="I199" i="2"/>
  <c r="J199" i="2" s="1"/>
  <c r="D199" i="2"/>
  <c r="H198" i="2"/>
  <c r="G198" i="2"/>
  <c r="I198" i="2" s="1"/>
  <c r="D198" i="2"/>
  <c r="H197" i="2"/>
  <c r="G197" i="2"/>
  <c r="I197" i="2" s="1"/>
  <c r="D197" i="2"/>
  <c r="I193" i="2"/>
  <c r="J193" i="2" s="1"/>
  <c r="H192" i="2"/>
  <c r="G192" i="2"/>
  <c r="I192" i="2" s="1"/>
  <c r="D192" i="2"/>
  <c r="I191" i="2"/>
  <c r="H191" i="2"/>
  <c r="G191" i="2"/>
  <c r="D191" i="2"/>
  <c r="D193" i="2" s="1"/>
  <c r="G190" i="2"/>
  <c r="H188" i="2"/>
  <c r="G188" i="2"/>
  <c r="I188" i="2" s="1"/>
  <c r="D188" i="2"/>
  <c r="I187" i="2"/>
  <c r="H187" i="2"/>
  <c r="G187" i="2"/>
  <c r="D187" i="2"/>
  <c r="D189" i="2" s="1"/>
  <c r="I183" i="2"/>
  <c r="H183" i="2"/>
  <c r="G183" i="2"/>
  <c r="D183" i="2"/>
  <c r="I182" i="2"/>
  <c r="H182" i="2"/>
  <c r="G182" i="2"/>
  <c r="D182" i="2"/>
  <c r="D184" i="2" s="1"/>
  <c r="G181" i="2"/>
  <c r="I179" i="2"/>
  <c r="H179" i="2"/>
  <c r="G179" i="2"/>
  <c r="D179" i="2"/>
  <c r="I178" i="2"/>
  <c r="H178" i="2"/>
  <c r="G178" i="2"/>
  <c r="D178" i="2"/>
  <c r="D180" i="2" s="1"/>
  <c r="I174" i="2"/>
  <c r="H174" i="2"/>
  <c r="G174" i="2"/>
  <c r="D174" i="2"/>
  <c r="H173" i="2"/>
  <c r="G173" i="2"/>
  <c r="I173" i="2" s="1"/>
  <c r="D173" i="2"/>
  <c r="D175" i="2" s="1"/>
  <c r="G172" i="2"/>
  <c r="H170" i="2"/>
  <c r="G170" i="2"/>
  <c r="D170" i="2"/>
  <c r="H169" i="2"/>
  <c r="I169" i="2" s="1"/>
  <c r="G169" i="2"/>
  <c r="D169" i="2"/>
  <c r="D171" i="2" s="1"/>
  <c r="I166" i="2"/>
  <c r="J166" i="2" s="1"/>
  <c r="D166" i="2"/>
  <c r="H165" i="2"/>
  <c r="G165" i="2"/>
  <c r="I165" i="2" s="1"/>
  <c r="D165" i="2"/>
  <c r="H164" i="2"/>
  <c r="G164" i="2"/>
  <c r="I164" i="2" s="1"/>
  <c r="D164" i="2"/>
  <c r="G163" i="2"/>
  <c r="H161" i="2"/>
  <c r="G161" i="2"/>
  <c r="I161" i="2" s="1"/>
  <c r="D161" i="2"/>
  <c r="H160" i="2"/>
  <c r="G160" i="2"/>
  <c r="D160" i="2"/>
  <c r="D162" i="2" s="1"/>
  <c r="H156" i="2"/>
  <c r="G156" i="2"/>
  <c r="I156" i="2" s="1"/>
  <c r="D156" i="2"/>
  <c r="H155" i="2"/>
  <c r="G155" i="2"/>
  <c r="I155" i="2" s="1"/>
  <c r="D155" i="2"/>
  <c r="D157" i="2" s="1"/>
  <c r="G154" i="2"/>
  <c r="H152" i="2"/>
  <c r="G152" i="2"/>
  <c r="I152" i="2" s="1"/>
  <c r="D152" i="2"/>
  <c r="H151" i="2"/>
  <c r="G151" i="2"/>
  <c r="I151" i="2" s="1"/>
  <c r="D151" i="2"/>
  <c r="D153" i="2" s="1"/>
  <c r="H146" i="2"/>
  <c r="I146" i="2" s="1"/>
  <c r="G146" i="2"/>
  <c r="D146" i="2"/>
  <c r="I145" i="2"/>
  <c r="H145" i="2"/>
  <c r="G145" i="2"/>
  <c r="D145" i="2"/>
  <c r="G144" i="2"/>
  <c r="D143" i="2"/>
  <c r="I142" i="2"/>
  <c r="H142" i="2"/>
  <c r="G142" i="2"/>
  <c r="D142" i="2"/>
  <c r="H141" i="2"/>
  <c r="I141" i="2" s="1"/>
  <c r="I143" i="2" s="1"/>
  <c r="G141" i="2"/>
  <c r="D141" i="2"/>
  <c r="H137" i="2"/>
  <c r="G137" i="2"/>
  <c r="I137" i="2" s="1"/>
  <c r="D137" i="2"/>
  <c r="H136" i="2"/>
  <c r="I136" i="2" s="1"/>
  <c r="I138" i="2" s="1"/>
  <c r="J138" i="2" s="1"/>
  <c r="G136" i="2"/>
  <c r="D136" i="2"/>
  <c r="D138" i="2" s="1"/>
  <c r="G135" i="2"/>
  <c r="I133" i="2"/>
  <c r="H133" i="2"/>
  <c r="G133" i="2"/>
  <c r="D133" i="2"/>
  <c r="H132" i="2"/>
  <c r="G132" i="2"/>
  <c r="D132" i="2"/>
  <c r="D134" i="2" s="1"/>
  <c r="H128" i="2"/>
  <c r="G128" i="2"/>
  <c r="I128" i="2" s="1"/>
  <c r="D128" i="2"/>
  <c r="H127" i="2"/>
  <c r="G127" i="2"/>
  <c r="D127" i="2"/>
  <c r="D129" i="2" s="1"/>
  <c r="G126" i="2"/>
  <c r="H124" i="2"/>
  <c r="G124" i="2"/>
  <c r="D124" i="2"/>
  <c r="H123" i="2"/>
  <c r="G123" i="2"/>
  <c r="I123" i="2" s="1"/>
  <c r="D123" i="2"/>
  <c r="D125" i="2" s="1"/>
  <c r="H119" i="2"/>
  <c r="G119" i="2"/>
  <c r="I119" i="2" s="1"/>
  <c r="D119" i="2"/>
  <c r="H118" i="2"/>
  <c r="G118" i="2"/>
  <c r="I118" i="2" s="1"/>
  <c r="I120" i="2" s="1"/>
  <c r="J120" i="2" s="1"/>
  <c r="D118" i="2"/>
  <c r="D120" i="2" s="1"/>
  <c r="G117" i="2"/>
  <c r="H115" i="2"/>
  <c r="G115" i="2"/>
  <c r="I115" i="2" s="1"/>
  <c r="D115" i="2"/>
  <c r="D116" i="2" s="1"/>
  <c r="H114" i="2"/>
  <c r="G114" i="2"/>
  <c r="I114" i="2" s="1"/>
  <c r="D114" i="2"/>
  <c r="I110" i="2"/>
  <c r="H110" i="2"/>
  <c r="G110" i="2"/>
  <c r="D110" i="2"/>
  <c r="I109" i="2"/>
  <c r="H109" i="2"/>
  <c r="G109" i="2"/>
  <c r="D109" i="2"/>
  <c r="D111" i="2" s="1"/>
  <c r="G108" i="2"/>
  <c r="I106" i="2"/>
  <c r="H106" i="2"/>
  <c r="G106" i="2"/>
  <c r="D106" i="2"/>
  <c r="I105" i="2"/>
  <c r="H105" i="2"/>
  <c r="G105" i="2"/>
  <c r="D105" i="2"/>
  <c r="D107" i="2" s="1"/>
  <c r="I100" i="2"/>
  <c r="H100" i="2"/>
  <c r="G100" i="2"/>
  <c r="D100" i="2"/>
  <c r="H99" i="2"/>
  <c r="G99" i="2"/>
  <c r="I99" i="2" s="1"/>
  <c r="D99" i="2"/>
  <c r="D101" i="2" s="1"/>
  <c r="G98" i="2"/>
  <c r="H96" i="2"/>
  <c r="G96" i="2"/>
  <c r="D96" i="2"/>
  <c r="H95" i="2"/>
  <c r="I95" i="2" s="1"/>
  <c r="G95" i="2"/>
  <c r="D95" i="2"/>
  <c r="D97" i="2" s="1"/>
  <c r="F93" i="2"/>
  <c r="H91" i="2"/>
  <c r="I91" i="2" s="1"/>
  <c r="G91" i="2"/>
  <c r="D91" i="2"/>
  <c r="H90" i="2"/>
  <c r="G90" i="2"/>
  <c r="I90" i="2" s="1"/>
  <c r="D90" i="2"/>
  <c r="D92" i="2" s="1"/>
  <c r="G89" i="2"/>
  <c r="H87" i="2"/>
  <c r="G87" i="2"/>
  <c r="I87" i="2" s="1"/>
  <c r="D87" i="2"/>
  <c r="H86" i="2"/>
  <c r="I86" i="2" s="1"/>
  <c r="G86" i="2"/>
  <c r="D86" i="2"/>
  <c r="D88" i="2" s="1"/>
  <c r="G84" i="2"/>
  <c r="I82" i="2"/>
  <c r="H82" i="2"/>
  <c r="G82" i="2"/>
  <c r="D82" i="2"/>
  <c r="H81" i="2"/>
  <c r="G81" i="2"/>
  <c r="D81" i="2"/>
  <c r="D83" i="2" s="1"/>
  <c r="G80" i="2"/>
  <c r="H78" i="2"/>
  <c r="G78" i="2"/>
  <c r="I78" i="2" s="1"/>
  <c r="D78" i="2"/>
  <c r="I77" i="2"/>
  <c r="H77" i="2"/>
  <c r="G77" i="2"/>
  <c r="D77" i="2"/>
  <c r="D79" i="2" s="1"/>
  <c r="G75" i="2"/>
  <c r="I73" i="2"/>
  <c r="H73" i="2"/>
  <c r="G73" i="2"/>
  <c r="D73" i="2"/>
  <c r="H72" i="2"/>
  <c r="G72" i="2"/>
  <c r="D72" i="2"/>
  <c r="D74" i="2" s="1"/>
  <c r="G71" i="2"/>
  <c r="H69" i="2"/>
  <c r="G69" i="2"/>
  <c r="D69" i="2"/>
  <c r="I68" i="2"/>
  <c r="H68" i="2"/>
  <c r="G68" i="2"/>
  <c r="D68" i="2"/>
  <c r="D70" i="2" s="1"/>
  <c r="G66" i="2"/>
  <c r="H64" i="2"/>
  <c r="I64" i="2" s="1"/>
  <c r="G64" i="2"/>
  <c r="D64" i="2"/>
  <c r="H63" i="2"/>
  <c r="G63" i="2"/>
  <c r="D63" i="2"/>
  <c r="D65" i="2" s="1"/>
  <c r="G62" i="2"/>
  <c r="H60" i="2"/>
  <c r="G60" i="2"/>
  <c r="D60" i="2"/>
  <c r="I59" i="2"/>
  <c r="H59" i="2"/>
  <c r="G59" i="2"/>
  <c r="D59" i="2"/>
  <c r="D61" i="2" s="1"/>
  <c r="G57" i="2"/>
  <c r="I55" i="2"/>
  <c r="H55" i="2"/>
  <c r="G55" i="2"/>
  <c r="D55" i="2"/>
  <c r="I54" i="2"/>
  <c r="I56" i="2" s="1"/>
  <c r="H54" i="2"/>
  <c r="G54" i="2"/>
  <c r="D54" i="2"/>
  <c r="D56" i="2" s="1"/>
  <c r="G53" i="2"/>
  <c r="I51" i="2"/>
  <c r="H51" i="2"/>
  <c r="G51" i="2"/>
  <c r="D51" i="2"/>
  <c r="I50" i="2"/>
  <c r="I52" i="2" s="1"/>
  <c r="H50" i="2"/>
  <c r="G50" i="2"/>
  <c r="D50" i="2"/>
  <c r="D52" i="2" s="1"/>
  <c r="F47" i="2"/>
  <c r="I45" i="2"/>
  <c r="H45" i="2"/>
  <c r="G45" i="2"/>
  <c r="D45" i="2"/>
  <c r="I44" i="2"/>
  <c r="I46" i="2" s="1"/>
  <c r="H44" i="2"/>
  <c r="G44" i="2"/>
  <c r="D44" i="2"/>
  <c r="D46" i="2" s="1"/>
  <c r="G43" i="2"/>
  <c r="I41" i="2"/>
  <c r="H41" i="2"/>
  <c r="G41" i="2"/>
  <c r="D41" i="2"/>
  <c r="I40" i="2"/>
  <c r="I42" i="2" s="1"/>
  <c r="H40" i="2"/>
  <c r="G40" i="2"/>
  <c r="D40" i="2"/>
  <c r="I35" i="2"/>
  <c r="H35" i="2"/>
  <c r="G35" i="2"/>
  <c r="D35" i="2"/>
  <c r="H34" i="2"/>
  <c r="G34" i="2"/>
  <c r="D34" i="2"/>
  <c r="D36" i="2" s="1"/>
  <c r="G33" i="2"/>
  <c r="H31" i="2"/>
  <c r="G31" i="2"/>
  <c r="D31" i="2"/>
  <c r="I30" i="2"/>
  <c r="H30" i="2"/>
  <c r="G30" i="2"/>
  <c r="D30" i="2"/>
  <c r="D32" i="2" s="1"/>
  <c r="H25" i="2"/>
  <c r="G25" i="2"/>
  <c r="D25" i="2"/>
  <c r="H24" i="2"/>
  <c r="G24" i="2"/>
  <c r="I24" i="2" s="1"/>
  <c r="D24" i="2"/>
  <c r="D26" i="2" s="1"/>
  <c r="G23" i="2"/>
  <c r="H21" i="2"/>
  <c r="G21" i="2"/>
  <c r="I21" i="2" s="1"/>
  <c r="D21" i="2"/>
  <c r="H20" i="2"/>
  <c r="G20" i="2"/>
  <c r="D20" i="2"/>
  <c r="I16" i="2"/>
  <c r="H16" i="2"/>
  <c r="G16" i="2"/>
  <c r="D16" i="2"/>
  <c r="I15" i="2"/>
  <c r="I17" i="2" s="1"/>
  <c r="H15" i="2"/>
  <c r="G15" i="2"/>
  <c r="D15" i="2"/>
  <c r="D17" i="2" s="1"/>
  <c r="G14" i="2"/>
  <c r="I12" i="2"/>
  <c r="H12" i="2"/>
  <c r="G12" i="2"/>
  <c r="D12" i="2"/>
  <c r="H11" i="2"/>
  <c r="G11" i="2"/>
  <c r="I11" i="2" s="1"/>
  <c r="I13" i="2" s="1"/>
  <c r="J13" i="2" s="1"/>
  <c r="D11" i="2"/>
  <c r="D13" i="2" s="1"/>
  <c r="H7" i="2"/>
  <c r="I7" i="2" s="1"/>
  <c r="G7" i="2"/>
  <c r="D7" i="2"/>
  <c r="I6" i="2"/>
  <c r="H6" i="2"/>
  <c r="G6" i="2"/>
  <c r="D6" i="2"/>
  <c r="D8" i="2" s="1"/>
  <c r="G5" i="2"/>
  <c r="D4" i="2"/>
  <c r="J4" i="2" s="1"/>
  <c r="I3" i="2"/>
  <c r="H3" i="2"/>
  <c r="G3" i="2"/>
  <c r="D3" i="2"/>
  <c r="I2" i="2"/>
  <c r="I4" i="2" s="1"/>
  <c r="H2" i="2"/>
  <c r="G2" i="2"/>
  <c r="D2" i="2"/>
  <c r="P171" i="1"/>
  <c r="O171" i="1"/>
  <c r="L171" i="1"/>
  <c r="M171" i="1" s="1"/>
  <c r="Q171" i="1" s="1"/>
  <c r="I171" i="1"/>
  <c r="J171" i="1" s="1"/>
  <c r="F171" i="1"/>
  <c r="O170" i="1"/>
  <c r="P170" i="1" s="1"/>
  <c r="L170" i="1"/>
  <c r="M170" i="1" s="1"/>
  <c r="I170" i="1"/>
  <c r="F170" i="1"/>
  <c r="J170" i="1" s="1"/>
  <c r="P169" i="1"/>
  <c r="O169" i="1"/>
  <c r="L169" i="1"/>
  <c r="M169" i="1" s="1"/>
  <c r="Q169" i="1" s="1"/>
  <c r="I169" i="1"/>
  <c r="J169" i="1" s="1"/>
  <c r="F169" i="1"/>
  <c r="P168" i="1"/>
  <c r="O168" i="1"/>
  <c r="M168" i="1"/>
  <c r="Q168" i="1" s="1"/>
  <c r="L168" i="1"/>
  <c r="I168" i="1"/>
  <c r="J168" i="1" s="1"/>
  <c r="F168" i="1"/>
  <c r="P167" i="1"/>
  <c r="P172" i="1" s="1"/>
  <c r="O167" i="1"/>
  <c r="L167" i="1"/>
  <c r="M167" i="1" s="1"/>
  <c r="I167" i="1"/>
  <c r="J167" i="1" s="1"/>
  <c r="J172" i="1" s="1"/>
  <c r="F167" i="1"/>
  <c r="P162" i="1"/>
  <c r="O162" i="1"/>
  <c r="L162" i="1"/>
  <c r="M162" i="1" s="1"/>
  <c r="Q162" i="1" s="1"/>
  <c r="J162" i="1"/>
  <c r="I162" i="1"/>
  <c r="F162" i="1"/>
  <c r="O161" i="1"/>
  <c r="P161" i="1" s="1"/>
  <c r="L161" i="1"/>
  <c r="M161" i="1" s="1"/>
  <c r="I161" i="1"/>
  <c r="J161" i="1" s="1"/>
  <c r="F161" i="1"/>
  <c r="O160" i="1"/>
  <c r="P160" i="1" s="1"/>
  <c r="Q160" i="1" s="1"/>
  <c r="M160" i="1"/>
  <c r="L160" i="1"/>
  <c r="J160" i="1"/>
  <c r="I160" i="1"/>
  <c r="F160" i="1"/>
  <c r="O159" i="1"/>
  <c r="P159" i="1" s="1"/>
  <c r="M159" i="1"/>
  <c r="L159" i="1"/>
  <c r="J159" i="1"/>
  <c r="I159" i="1"/>
  <c r="F159" i="1"/>
  <c r="P158" i="1"/>
  <c r="M158" i="1"/>
  <c r="Q158" i="1" s="1"/>
  <c r="I158" i="1"/>
  <c r="I163" i="1" s="1"/>
  <c r="F158" i="1"/>
  <c r="F163" i="1" s="1"/>
  <c r="X151" i="1"/>
  <c r="U151" i="1"/>
  <c r="T151" i="1"/>
  <c r="S151" i="1"/>
  <c r="P151" i="1"/>
  <c r="O151" i="1"/>
  <c r="Q151" i="1" s="1"/>
  <c r="M151" i="1"/>
  <c r="I151" i="1"/>
  <c r="H151" i="1"/>
  <c r="J151" i="1" s="1"/>
  <c r="F151" i="1"/>
  <c r="E151" i="1"/>
  <c r="D151" i="1"/>
  <c r="X150" i="1"/>
  <c r="U150" i="1"/>
  <c r="T150" i="1"/>
  <c r="S150" i="1"/>
  <c r="Q150" i="1"/>
  <c r="P150" i="1"/>
  <c r="O150" i="1"/>
  <c r="M150" i="1"/>
  <c r="I150" i="1"/>
  <c r="J150" i="1" s="1"/>
  <c r="H150" i="1"/>
  <c r="F150" i="1"/>
  <c r="E150" i="1"/>
  <c r="D150" i="1"/>
  <c r="T149" i="1"/>
  <c r="S149" i="1"/>
  <c r="U149" i="1" s="1"/>
  <c r="Q149" i="1"/>
  <c r="P149" i="1"/>
  <c r="O149" i="1"/>
  <c r="J149" i="1"/>
  <c r="I149" i="1"/>
  <c r="H149" i="1"/>
  <c r="E149" i="1"/>
  <c r="D149" i="1"/>
  <c r="T148" i="1"/>
  <c r="S148" i="1"/>
  <c r="U148" i="1" s="1"/>
  <c r="P148" i="1"/>
  <c r="O148" i="1"/>
  <c r="Q148" i="1" s="1"/>
  <c r="I148" i="1"/>
  <c r="J148" i="1" s="1"/>
  <c r="J152" i="1" s="1"/>
  <c r="H148" i="1"/>
  <c r="F148" i="1"/>
  <c r="E148" i="1"/>
  <c r="D148" i="1"/>
  <c r="T147" i="1"/>
  <c r="S147" i="1"/>
  <c r="U147" i="1" s="1"/>
  <c r="P147" i="1"/>
  <c r="O147" i="1"/>
  <c r="Q147" i="1" s="1"/>
  <c r="Q152" i="1" s="1"/>
  <c r="J147" i="1"/>
  <c r="I147" i="1"/>
  <c r="H147" i="1"/>
  <c r="E147" i="1"/>
  <c r="D147" i="1"/>
  <c r="T143" i="1"/>
  <c r="S143" i="1"/>
  <c r="P143" i="1"/>
  <c r="O143" i="1"/>
  <c r="X141" i="1" s="1"/>
  <c r="I143" i="1"/>
  <c r="H143" i="1"/>
  <c r="E143" i="1"/>
  <c r="D143" i="1"/>
  <c r="X142" i="1"/>
  <c r="U142" i="1"/>
  <c r="Q142" i="1"/>
  <c r="M142" i="1"/>
  <c r="J142" i="1"/>
  <c r="F142" i="1"/>
  <c r="U141" i="1"/>
  <c r="Q141" i="1"/>
  <c r="M141" i="1"/>
  <c r="J141" i="1"/>
  <c r="F141" i="1"/>
  <c r="U140" i="1"/>
  <c r="Q140" i="1"/>
  <c r="J140" i="1"/>
  <c r="F140" i="1"/>
  <c r="U139" i="1"/>
  <c r="U143" i="1" s="1"/>
  <c r="Q139" i="1"/>
  <c r="J139" i="1"/>
  <c r="J143" i="1" s="1"/>
  <c r="F139" i="1"/>
  <c r="U138" i="1"/>
  <c r="Q138" i="1"/>
  <c r="J138" i="1"/>
  <c r="F138" i="1"/>
  <c r="X133" i="1"/>
  <c r="T133" i="1"/>
  <c r="S133" i="1"/>
  <c r="P133" i="1"/>
  <c r="O133" i="1"/>
  <c r="Q133" i="1" s="1"/>
  <c r="M133" i="1"/>
  <c r="I133" i="1"/>
  <c r="H133" i="1"/>
  <c r="J133" i="1" s="1"/>
  <c r="F133" i="1"/>
  <c r="E133" i="1"/>
  <c r="D133" i="1"/>
  <c r="X132" i="1"/>
  <c r="T132" i="1"/>
  <c r="S132" i="1"/>
  <c r="U132" i="1" s="1"/>
  <c r="Q132" i="1"/>
  <c r="P132" i="1"/>
  <c r="O132" i="1"/>
  <c r="M132" i="1"/>
  <c r="J132" i="1"/>
  <c r="I132" i="1"/>
  <c r="H132" i="1"/>
  <c r="E132" i="1"/>
  <c r="D132" i="1"/>
  <c r="F132" i="1" s="1"/>
  <c r="T131" i="1"/>
  <c r="S131" i="1"/>
  <c r="U131" i="1" s="1"/>
  <c r="P131" i="1"/>
  <c r="O131" i="1"/>
  <c r="Q131" i="1" s="1"/>
  <c r="I131" i="1"/>
  <c r="J131" i="1" s="1"/>
  <c r="H131" i="1"/>
  <c r="F131" i="1"/>
  <c r="E131" i="1"/>
  <c r="D131" i="1"/>
  <c r="T130" i="1"/>
  <c r="S130" i="1"/>
  <c r="U130" i="1" s="1"/>
  <c r="P130" i="1"/>
  <c r="O130" i="1"/>
  <c r="Q130" i="1" s="1"/>
  <c r="J130" i="1"/>
  <c r="I130" i="1"/>
  <c r="H130" i="1"/>
  <c r="E130" i="1"/>
  <c r="D130" i="1"/>
  <c r="T129" i="1"/>
  <c r="S129" i="1"/>
  <c r="U129" i="1" s="1"/>
  <c r="P129" i="1"/>
  <c r="O129" i="1"/>
  <c r="Q129" i="1" s="1"/>
  <c r="I129" i="1"/>
  <c r="J129" i="1" s="1"/>
  <c r="J134" i="1" s="1"/>
  <c r="H129" i="1"/>
  <c r="F129" i="1"/>
  <c r="E129" i="1"/>
  <c r="D129" i="1"/>
  <c r="T125" i="1"/>
  <c r="S125" i="1"/>
  <c r="P125" i="1"/>
  <c r="O125" i="1"/>
  <c r="I125" i="1"/>
  <c r="H125" i="1"/>
  <c r="E125" i="1"/>
  <c r="M124" i="1" s="1"/>
  <c r="D125" i="1"/>
  <c r="X124" i="1"/>
  <c r="U124" i="1"/>
  <c r="Q124" i="1"/>
  <c r="J124" i="1"/>
  <c r="F124" i="1"/>
  <c r="U123" i="1"/>
  <c r="Q123" i="1"/>
  <c r="J123" i="1"/>
  <c r="F123" i="1"/>
  <c r="U122" i="1"/>
  <c r="Q122" i="1"/>
  <c r="J122" i="1"/>
  <c r="F122" i="1"/>
  <c r="U121" i="1"/>
  <c r="Q121" i="1"/>
  <c r="J121" i="1"/>
  <c r="F121" i="1"/>
  <c r="U120" i="1"/>
  <c r="U125" i="1" s="1"/>
  <c r="Q120" i="1"/>
  <c r="Q125" i="1" s="1"/>
  <c r="J120" i="1"/>
  <c r="F120" i="1"/>
  <c r="F125" i="1" s="1"/>
  <c r="X115" i="1"/>
  <c r="T115" i="1"/>
  <c r="U115" i="1" s="1"/>
  <c r="S115" i="1"/>
  <c r="P115" i="1"/>
  <c r="O115" i="1"/>
  <c r="Q115" i="1" s="1"/>
  <c r="M115" i="1"/>
  <c r="I115" i="1"/>
  <c r="H115" i="1"/>
  <c r="J115" i="1" s="1"/>
  <c r="E115" i="1"/>
  <c r="D115" i="1"/>
  <c r="F115" i="1" s="1"/>
  <c r="X114" i="1"/>
  <c r="U114" i="1"/>
  <c r="T114" i="1"/>
  <c r="S114" i="1"/>
  <c r="Q114" i="1"/>
  <c r="P114" i="1"/>
  <c r="O114" i="1"/>
  <c r="M114" i="1"/>
  <c r="J114" i="1"/>
  <c r="I114" i="1"/>
  <c r="H114" i="1"/>
  <c r="E114" i="1"/>
  <c r="F114" i="1" s="1"/>
  <c r="D114" i="1"/>
  <c r="T113" i="1"/>
  <c r="S113" i="1"/>
  <c r="U113" i="1" s="1"/>
  <c r="Q113" i="1"/>
  <c r="P113" i="1"/>
  <c r="O113" i="1"/>
  <c r="J113" i="1"/>
  <c r="I113" i="1"/>
  <c r="H113" i="1"/>
  <c r="E113" i="1"/>
  <c r="D113" i="1"/>
  <c r="F113" i="1" s="1"/>
  <c r="T112" i="1"/>
  <c r="S112" i="1"/>
  <c r="P112" i="1"/>
  <c r="O112" i="1"/>
  <c r="Q112" i="1" s="1"/>
  <c r="I112" i="1"/>
  <c r="J112" i="1" s="1"/>
  <c r="H112" i="1"/>
  <c r="E112" i="1"/>
  <c r="F112" i="1" s="1"/>
  <c r="F116" i="1" s="1"/>
  <c r="D112" i="1"/>
  <c r="T111" i="1"/>
  <c r="S111" i="1"/>
  <c r="U111" i="1" s="1"/>
  <c r="Q111" i="1"/>
  <c r="P111" i="1"/>
  <c r="O111" i="1"/>
  <c r="J111" i="1"/>
  <c r="J116" i="1" s="1"/>
  <c r="M116" i="1" s="1"/>
  <c r="I111" i="1"/>
  <c r="H111" i="1"/>
  <c r="E111" i="1"/>
  <c r="D111" i="1"/>
  <c r="F111" i="1" s="1"/>
  <c r="T107" i="1"/>
  <c r="X106" i="1" s="1"/>
  <c r="S107" i="1"/>
  <c r="P107" i="1"/>
  <c r="O107" i="1"/>
  <c r="X105" i="1" s="1"/>
  <c r="I107" i="1"/>
  <c r="H107" i="1"/>
  <c r="E107" i="1"/>
  <c r="D107" i="1"/>
  <c r="U106" i="1"/>
  <c r="Q106" i="1"/>
  <c r="M106" i="1"/>
  <c r="J106" i="1"/>
  <c r="F106" i="1"/>
  <c r="U105" i="1"/>
  <c r="Q105" i="1"/>
  <c r="M105" i="1"/>
  <c r="J105" i="1"/>
  <c r="F105" i="1"/>
  <c r="U104" i="1"/>
  <c r="Q104" i="1"/>
  <c r="J104" i="1"/>
  <c r="F104" i="1"/>
  <c r="U103" i="1"/>
  <c r="U107" i="1" s="1"/>
  <c r="Q103" i="1"/>
  <c r="J103" i="1"/>
  <c r="F103" i="1"/>
  <c r="U102" i="1"/>
  <c r="Q102" i="1"/>
  <c r="J102" i="1"/>
  <c r="J107" i="1" s="1"/>
  <c r="F102" i="1"/>
  <c r="P77" i="1"/>
  <c r="Q77" i="1" s="1"/>
  <c r="M77" i="1"/>
  <c r="I77" i="1"/>
  <c r="F77" i="1"/>
  <c r="P76" i="1"/>
  <c r="M76" i="1"/>
  <c r="Q76" i="1" s="1"/>
  <c r="J76" i="1"/>
  <c r="I76" i="1"/>
  <c r="F76" i="1"/>
  <c r="P75" i="1"/>
  <c r="Q75" i="1" s="1"/>
  <c r="M75" i="1"/>
  <c r="J75" i="1"/>
  <c r="I75" i="1"/>
  <c r="F75" i="1"/>
  <c r="Q74" i="1"/>
  <c r="P74" i="1"/>
  <c r="M74" i="1"/>
  <c r="I74" i="1"/>
  <c r="F74" i="1"/>
  <c r="J74" i="1" s="1"/>
  <c r="P73" i="1"/>
  <c r="M73" i="1"/>
  <c r="Q73" i="1" s="1"/>
  <c r="Q78" i="1" s="1"/>
  <c r="J73" i="1"/>
  <c r="I73" i="1"/>
  <c r="I78" i="1" s="1"/>
  <c r="F73" i="1"/>
  <c r="P67" i="1"/>
  <c r="M67" i="1"/>
  <c r="Q67" i="1" s="1"/>
  <c r="J67" i="1"/>
  <c r="I67" i="1"/>
  <c r="F67" i="1"/>
  <c r="Q66" i="1"/>
  <c r="P66" i="1"/>
  <c r="M66" i="1"/>
  <c r="J66" i="1"/>
  <c r="I66" i="1"/>
  <c r="F66" i="1"/>
  <c r="Q65" i="1"/>
  <c r="P65" i="1"/>
  <c r="M65" i="1"/>
  <c r="I65" i="1"/>
  <c r="F65" i="1"/>
  <c r="P64" i="1"/>
  <c r="Q64" i="1" s="1"/>
  <c r="M64" i="1"/>
  <c r="J64" i="1"/>
  <c r="I64" i="1"/>
  <c r="F64" i="1"/>
  <c r="P63" i="1"/>
  <c r="P68" i="1" s="1"/>
  <c r="M63" i="1"/>
  <c r="M68" i="1" s="1"/>
  <c r="J63" i="1"/>
  <c r="I63" i="1"/>
  <c r="F63" i="1"/>
  <c r="O55" i="1"/>
  <c r="N55" i="1"/>
  <c r="P55" i="1" s="1"/>
  <c r="Q55" i="1" s="1"/>
  <c r="M55" i="1"/>
  <c r="L55" i="1"/>
  <c r="K55" i="1"/>
  <c r="I55" i="1"/>
  <c r="J55" i="1" s="1"/>
  <c r="H55" i="1"/>
  <c r="G55" i="1"/>
  <c r="F55" i="1"/>
  <c r="E55" i="1"/>
  <c r="D55" i="1"/>
  <c r="O54" i="1"/>
  <c r="P54" i="1" s="1"/>
  <c r="Q54" i="1" s="1"/>
  <c r="N54" i="1"/>
  <c r="M54" i="1"/>
  <c r="L54" i="1"/>
  <c r="K54" i="1"/>
  <c r="H54" i="1"/>
  <c r="G54" i="1"/>
  <c r="E54" i="1"/>
  <c r="D54" i="1"/>
  <c r="F54" i="1" s="1"/>
  <c r="O53" i="1"/>
  <c r="N53" i="1"/>
  <c r="P53" i="1" s="1"/>
  <c r="L53" i="1"/>
  <c r="K53" i="1"/>
  <c r="M53" i="1" s="1"/>
  <c r="I53" i="1"/>
  <c r="H53" i="1"/>
  <c r="G53" i="1"/>
  <c r="F53" i="1"/>
  <c r="J53" i="1" s="1"/>
  <c r="E53" i="1"/>
  <c r="D53" i="1"/>
  <c r="Q52" i="1"/>
  <c r="P52" i="1"/>
  <c r="O52" i="1"/>
  <c r="N52" i="1"/>
  <c r="L52" i="1"/>
  <c r="K52" i="1"/>
  <c r="M52" i="1" s="1"/>
  <c r="H52" i="1"/>
  <c r="I52" i="1" s="1"/>
  <c r="J52" i="1" s="1"/>
  <c r="G52" i="1"/>
  <c r="E52" i="1"/>
  <c r="D52" i="1"/>
  <c r="F52" i="1" s="1"/>
  <c r="O51" i="1"/>
  <c r="N51" i="1"/>
  <c r="P51" i="1" s="1"/>
  <c r="Q51" i="1" s="1"/>
  <c r="L51" i="1"/>
  <c r="K51" i="1"/>
  <c r="M51" i="1" s="1"/>
  <c r="J51" i="1"/>
  <c r="I51" i="1"/>
  <c r="H51" i="1"/>
  <c r="G51" i="1"/>
  <c r="F51" i="1"/>
  <c r="E51" i="1"/>
  <c r="D51" i="1"/>
  <c r="P47" i="1"/>
  <c r="P46" i="1"/>
  <c r="M46" i="1"/>
  <c r="I46" i="1"/>
  <c r="F46" i="1"/>
  <c r="J46" i="1" s="1"/>
  <c r="P45" i="1"/>
  <c r="Q45" i="1" s="1"/>
  <c r="M45" i="1"/>
  <c r="I45" i="1"/>
  <c r="J45" i="1" s="1"/>
  <c r="F45" i="1"/>
  <c r="Q44" i="1"/>
  <c r="P44" i="1"/>
  <c r="M44" i="1"/>
  <c r="I44" i="1"/>
  <c r="F44" i="1"/>
  <c r="P43" i="1"/>
  <c r="M43" i="1"/>
  <c r="I43" i="1"/>
  <c r="J43" i="1" s="1"/>
  <c r="F43" i="1"/>
  <c r="Q42" i="1"/>
  <c r="P42" i="1"/>
  <c r="M42" i="1"/>
  <c r="I42" i="1"/>
  <c r="I47" i="1" s="1"/>
  <c r="T45" i="1" s="1"/>
  <c r="F42" i="1"/>
  <c r="O37" i="1"/>
  <c r="N37" i="1"/>
  <c r="L37" i="1"/>
  <c r="K37" i="1"/>
  <c r="M37" i="1" s="1"/>
  <c r="H37" i="1"/>
  <c r="G37" i="1"/>
  <c r="I37" i="1" s="1"/>
  <c r="J37" i="1" s="1"/>
  <c r="F37" i="1"/>
  <c r="E37" i="1"/>
  <c r="D37" i="1"/>
  <c r="O36" i="1"/>
  <c r="P36" i="1" s="1"/>
  <c r="Q36" i="1" s="1"/>
  <c r="N36" i="1"/>
  <c r="L36" i="1"/>
  <c r="M36" i="1" s="1"/>
  <c r="K36" i="1"/>
  <c r="H36" i="1"/>
  <c r="G36" i="1"/>
  <c r="E36" i="1"/>
  <c r="D36" i="1"/>
  <c r="F36" i="1" s="1"/>
  <c r="O35" i="1"/>
  <c r="N35" i="1"/>
  <c r="P35" i="1" s="1"/>
  <c r="M35" i="1"/>
  <c r="L35" i="1"/>
  <c r="K35" i="1"/>
  <c r="H35" i="1"/>
  <c r="G35" i="1"/>
  <c r="I35" i="1" s="1"/>
  <c r="J35" i="1" s="1"/>
  <c r="F35" i="1"/>
  <c r="E35" i="1"/>
  <c r="D35" i="1"/>
  <c r="Q34" i="1"/>
  <c r="P34" i="1"/>
  <c r="O34" i="1"/>
  <c r="N34" i="1"/>
  <c r="L34" i="1"/>
  <c r="K34" i="1"/>
  <c r="M34" i="1" s="1"/>
  <c r="H34" i="1"/>
  <c r="I34" i="1" s="1"/>
  <c r="J34" i="1" s="1"/>
  <c r="G34" i="1"/>
  <c r="E34" i="1"/>
  <c r="D34" i="1"/>
  <c r="F34" i="1" s="1"/>
  <c r="O33" i="1"/>
  <c r="N33" i="1"/>
  <c r="P33" i="1" s="1"/>
  <c r="Q33" i="1" s="1"/>
  <c r="L33" i="1"/>
  <c r="K33" i="1"/>
  <c r="M33" i="1" s="1"/>
  <c r="J33" i="1"/>
  <c r="I33" i="1"/>
  <c r="H33" i="1"/>
  <c r="G33" i="1"/>
  <c r="F33" i="1"/>
  <c r="E33" i="1"/>
  <c r="D33" i="1"/>
  <c r="P29" i="1"/>
  <c r="P28" i="1"/>
  <c r="M28" i="1"/>
  <c r="I28" i="1"/>
  <c r="F28" i="1"/>
  <c r="J28" i="1" s="1"/>
  <c r="P27" i="1"/>
  <c r="Q27" i="1" s="1"/>
  <c r="M27" i="1"/>
  <c r="I27" i="1"/>
  <c r="J27" i="1" s="1"/>
  <c r="F27" i="1"/>
  <c r="Q26" i="1"/>
  <c r="P26" i="1"/>
  <c r="M26" i="1"/>
  <c r="I26" i="1"/>
  <c r="F26" i="1"/>
  <c r="P25" i="1"/>
  <c r="M25" i="1"/>
  <c r="I25" i="1"/>
  <c r="J25" i="1" s="1"/>
  <c r="F25" i="1"/>
  <c r="Q24" i="1"/>
  <c r="P24" i="1"/>
  <c r="M24" i="1"/>
  <c r="I24" i="1"/>
  <c r="I29" i="1" s="1"/>
  <c r="T27" i="1" s="1"/>
  <c r="F24" i="1"/>
  <c r="O19" i="1"/>
  <c r="N19" i="1"/>
  <c r="L19" i="1"/>
  <c r="K19" i="1"/>
  <c r="M19" i="1" s="1"/>
  <c r="H19" i="1"/>
  <c r="G19" i="1"/>
  <c r="I19" i="1" s="1"/>
  <c r="F19" i="1"/>
  <c r="E19" i="1"/>
  <c r="D19" i="1"/>
  <c r="O18" i="1"/>
  <c r="P18" i="1" s="1"/>
  <c r="N18" i="1"/>
  <c r="L18" i="1"/>
  <c r="M18" i="1" s="1"/>
  <c r="K18" i="1"/>
  <c r="H18" i="1"/>
  <c r="G18" i="1"/>
  <c r="E18" i="1"/>
  <c r="D18" i="1"/>
  <c r="F18" i="1" s="1"/>
  <c r="O17" i="1"/>
  <c r="N17" i="1"/>
  <c r="P17" i="1" s="1"/>
  <c r="M17" i="1"/>
  <c r="L17" i="1"/>
  <c r="K17" i="1"/>
  <c r="H17" i="1"/>
  <c r="G17" i="1"/>
  <c r="I17" i="1" s="1"/>
  <c r="F17" i="1"/>
  <c r="J17" i="1" s="1"/>
  <c r="E17" i="1"/>
  <c r="D17" i="1"/>
  <c r="Q16" i="1"/>
  <c r="P16" i="1"/>
  <c r="O16" i="1"/>
  <c r="N16" i="1"/>
  <c r="L16" i="1"/>
  <c r="K16" i="1"/>
  <c r="M16" i="1" s="1"/>
  <c r="H16" i="1"/>
  <c r="I16" i="1" s="1"/>
  <c r="G16" i="1"/>
  <c r="E16" i="1"/>
  <c r="D16" i="1"/>
  <c r="F16" i="1" s="1"/>
  <c r="O15" i="1"/>
  <c r="N15" i="1"/>
  <c r="P15" i="1" s="1"/>
  <c r="Q15" i="1" s="1"/>
  <c r="L15" i="1"/>
  <c r="K15" i="1"/>
  <c r="M15" i="1" s="1"/>
  <c r="J15" i="1"/>
  <c r="I15" i="1"/>
  <c r="H15" i="1"/>
  <c r="G15" i="1"/>
  <c r="F15" i="1"/>
  <c r="E15" i="1"/>
  <c r="D15" i="1"/>
  <c r="P10" i="1"/>
  <c r="M10" i="1"/>
  <c r="I10" i="1"/>
  <c r="F10" i="1"/>
  <c r="J10" i="1" s="1"/>
  <c r="P9" i="1"/>
  <c r="Q9" i="1" s="1"/>
  <c r="M9" i="1"/>
  <c r="I9" i="1"/>
  <c r="J9" i="1" s="1"/>
  <c r="F9" i="1"/>
  <c r="P8" i="1"/>
  <c r="P11" i="1" s="1"/>
  <c r="M8" i="1"/>
  <c r="I8" i="1"/>
  <c r="J8" i="1" s="1"/>
  <c r="F8" i="1"/>
  <c r="P7" i="1"/>
  <c r="M7" i="1"/>
  <c r="Q7" i="1" s="1"/>
  <c r="J7" i="1"/>
  <c r="I7" i="1"/>
  <c r="F7" i="1"/>
  <c r="P6" i="1"/>
  <c r="Q6" i="1" s="1"/>
  <c r="M6" i="1"/>
  <c r="I6" i="1"/>
  <c r="I11" i="1" s="1"/>
  <c r="F6" i="1"/>
  <c r="F11" i="1" s="1"/>
  <c r="Q167" i="1" l="1"/>
  <c r="M172" i="1"/>
  <c r="T9" i="1"/>
  <c r="J38" i="1"/>
  <c r="J78" i="1"/>
  <c r="Q18" i="1"/>
  <c r="S78" i="1"/>
  <c r="M152" i="1"/>
  <c r="J19" i="1"/>
  <c r="X107" i="1"/>
  <c r="U134" i="1"/>
  <c r="J125" i="1"/>
  <c r="M125" i="1" s="1"/>
  <c r="J42" i="2"/>
  <c r="J65" i="1"/>
  <c r="J68" i="1" s="1"/>
  <c r="J46" i="2"/>
  <c r="Q8" i="1"/>
  <c r="Q11" i="1" s="1"/>
  <c r="S11" i="1" s="1"/>
  <c r="M78" i="1"/>
  <c r="J6" i="1"/>
  <c r="J11" i="1" s="1"/>
  <c r="Q17" i="1"/>
  <c r="Q20" i="1" s="1"/>
  <c r="Q35" i="1"/>
  <c r="Q63" i="1"/>
  <c r="Q68" i="1" s="1"/>
  <c r="S68" i="1" s="1"/>
  <c r="I68" i="1"/>
  <c r="T66" i="1" s="1"/>
  <c r="P78" i="1"/>
  <c r="T76" i="1" s="1"/>
  <c r="X125" i="1"/>
  <c r="F149" i="1"/>
  <c r="J158" i="1"/>
  <c r="J163" i="1" s="1"/>
  <c r="Q159" i="1"/>
  <c r="I25" i="2"/>
  <c r="I26" i="2" s="1"/>
  <c r="J26" i="2" s="1"/>
  <c r="I31" i="2"/>
  <c r="I175" i="2"/>
  <c r="J175" i="2" s="1"/>
  <c r="I208" i="2"/>
  <c r="J208" i="2" s="1"/>
  <c r="M11" i="1"/>
  <c r="T8" i="1" s="1"/>
  <c r="F29" i="1"/>
  <c r="T26" i="1" s="1"/>
  <c r="F47" i="1"/>
  <c r="Q53" i="1"/>
  <c r="Q56" i="1" s="1"/>
  <c r="X123" i="1"/>
  <c r="Q134" i="1"/>
  <c r="Q163" i="1"/>
  <c r="J52" i="2"/>
  <c r="I171" i="2"/>
  <c r="J171" i="2" s="1"/>
  <c r="F107" i="1"/>
  <c r="M107" i="1" s="1"/>
  <c r="Q116" i="1"/>
  <c r="P163" i="1"/>
  <c r="T161" i="1" s="1"/>
  <c r="J56" i="2"/>
  <c r="I101" i="2"/>
  <c r="J101" i="2" s="1"/>
  <c r="J17" i="2"/>
  <c r="Q43" i="1"/>
  <c r="Q47" i="1" s="1"/>
  <c r="Q10" i="1"/>
  <c r="J24" i="1"/>
  <c r="Q28" i="1"/>
  <c r="J42" i="1"/>
  <c r="Q46" i="1"/>
  <c r="F68" i="1"/>
  <c r="T65" i="1" s="1"/>
  <c r="J77" i="1"/>
  <c r="F143" i="1"/>
  <c r="M143" i="1" s="1"/>
  <c r="Q161" i="1"/>
  <c r="Q170" i="1"/>
  <c r="D42" i="2"/>
  <c r="I92" i="2"/>
  <c r="J92" i="2" s="1"/>
  <c r="I32" i="2"/>
  <c r="J32" i="2" s="1"/>
  <c r="Q25" i="1"/>
  <c r="Q29" i="1" s="1"/>
  <c r="J16" i="1"/>
  <c r="J20" i="1" s="1"/>
  <c r="I18" i="1"/>
  <c r="J18" i="1" s="1"/>
  <c r="M29" i="1"/>
  <c r="J26" i="1"/>
  <c r="I36" i="1"/>
  <c r="J36" i="1" s="1"/>
  <c r="M47" i="1"/>
  <c r="J44" i="1"/>
  <c r="F78" i="1"/>
  <c r="T75" i="1" s="1"/>
  <c r="Q107" i="1"/>
  <c r="F147" i="1"/>
  <c r="F152" i="1" s="1"/>
  <c r="U152" i="1"/>
  <c r="X152" i="1" s="1"/>
  <c r="M163" i="1"/>
  <c r="T160" i="1" s="1"/>
  <c r="I172" i="1"/>
  <c r="T170" i="1" s="1"/>
  <c r="I8" i="2"/>
  <c r="J8" i="2" s="1"/>
  <c r="D22" i="2"/>
  <c r="I34" i="2"/>
  <c r="I36" i="2" s="1"/>
  <c r="J36" i="2" s="1"/>
  <c r="I153" i="2"/>
  <c r="J153" i="2" s="1"/>
  <c r="P19" i="1"/>
  <c r="Q19" i="1" s="1"/>
  <c r="P37" i="1"/>
  <c r="Q37" i="1" s="1"/>
  <c r="Q38" i="1" s="1"/>
  <c r="S38" i="1" s="1"/>
  <c r="I54" i="1"/>
  <c r="J54" i="1" s="1"/>
  <c r="J56" i="1" s="1"/>
  <c r="U112" i="1"/>
  <c r="U116" i="1" s="1"/>
  <c r="X116" i="1" s="1"/>
  <c r="M123" i="1"/>
  <c r="F130" i="1"/>
  <c r="F134" i="1" s="1"/>
  <c r="M134" i="1" s="1"/>
  <c r="U133" i="1"/>
  <c r="Q143" i="1"/>
  <c r="X143" i="1" s="1"/>
  <c r="F172" i="1"/>
  <c r="T169" i="1" s="1"/>
  <c r="I20" i="2"/>
  <c r="I22" i="2" s="1"/>
  <c r="J22" i="2" s="1"/>
  <c r="I88" i="2"/>
  <c r="J88" i="2" s="1"/>
  <c r="J143" i="2"/>
  <c r="I60" i="2"/>
  <c r="I61" i="2" s="1"/>
  <c r="J61" i="2" s="1"/>
  <c r="I147" i="2"/>
  <c r="I157" i="2"/>
  <c r="J157" i="2" s="1"/>
  <c r="I160" i="2"/>
  <c r="I162" i="2" s="1"/>
  <c r="J162" i="2" s="1"/>
  <c r="I189" i="2"/>
  <c r="J189" i="2" s="1"/>
  <c r="I211" i="2"/>
  <c r="E12" i="3"/>
  <c r="E58" i="3"/>
  <c r="D12" i="3"/>
  <c r="K12" i="3"/>
  <c r="C12" i="3"/>
  <c r="B23" i="3" s="1"/>
  <c r="E60" i="3"/>
  <c r="H12" i="3"/>
  <c r="B8" i="4"/>
  <c r="K12" i="4"/>
  <c r="C12" i="4"/>
  <c r="J12" i="4"/>
  <c r="B12" i="4"/>
  <c r="I12" i="4"/>
  <c r="F12" i="4"/>
  <c r="B79" i="5"/>
  <c r="AP19" i="5"/>
  <c r="B21" i="5" s="1"/>
  <c r="C44" i="5" s="1"/>
  <c r="K14" i="5"/>
  <c r="C14" i="5"/>
  <c r="J14" i="5"/>
  <c r="B14" i="5"/>
  <c r="I14" i="5"/>
  <c r="B81" i="5"/>
  <c r="H14" i="5"/>
  <c r="B80" i="5"/>
  <c r="E80" i="5" s="1"/>
  <c r="D75" i="5"/>
  <c r="E75" i="5" s="1"/>
  <c r="E14" i="5"/>
  <c r="E84" i="5"/>
  <c r="I72" i="2"/>
  <c r="I74" i="2" s="1"/>
  <c r="J74" i="2" s="1"/>
  <c r="I127" i="2"/>
  <c r="I129" i="2" s="1"/>
  <c r="J129" i="2" s="1"/>
  <c r="I132" i="2"/>
  <c r="I134" i="2" s="1"/>
  <c r="J134" i="2" s="1"/>
  <c r="I221" i="2"/>
  <c r="AJ84" i="3"/>
  <c r="AJ85" i="3" s="1"/>
  <c r="H93" i="3" s="1"/>
  <c r="AP16" i="7"/>
  <c r="B25" i="7" s="1"/>
  <c r="E38" i="7" s="1"/>
  <c r="J10" i="3"/>
  <c r="B10" i="3"/>
  <c r="I10" i="3"/>
  <c r="H10" i="3"/>
  <c r="E10" i="3"/>
  <c r="AP16" i="3"/>
  <c r="B25" i="3" s="1"/>
  <c r="E38" i="3" s="1"/>
  <c r="I124" i="2"/>
  <c r="I125" i="2" s="1"/>
  <c r="J125" i="2" s="1"/>
  <c r="C10" i="3"/>
  <c r="F12" i="3"/>
  <c r="E59" i="3"/>
  <c r="AJ80" i="3"/>
  <c r="AJ81" i="3" s="1"/>
  <c r="H92" i="3" s="1"/>
  <c r="I8" i="4"/>
  <c r="E12" i="4"/>
  <c r="E58" i="4"/>
  <c r="G14" i="5"/>
  <c r="J16" i="6"/>
  <c r="B16" i="6"/>
  <c r="I16" i="6"/>
  <c r="B84" i="6"/>
  <c r="H16" i="6"/>
  <c r="D77" i="6"/>
  <c r="E77" i="6" s="1"/>
  <c r="F16" i="6"/>
  <c r="D80" i="6"/>
  <c r="E80" i="6" s="1"/>
  <c r="E16" i="6"/>
  <c r="D82" i="6"/>
  <c r="K16" i="6"/>
  <c r="C16" i="6"/>
  <c r="E75" i="6"/>
  <c r="B23" i="8"/>
  <c r="I69" i="2"/>
  <c r="I70" i="2" s="1"/>
  <c r="J70" i="2" s="1"/>
  <c r="I81" i="2"/>
  <c r="I83" i="2" s="1"/>
  <c r="J83" i="2" s="1"/>
  <c r="I230" i="2"/>
  <c r="J230" i="2" s="1"/>
  <c r="D10" i="3"/>
  <c r="G12" i="3"/>
  <c r="G12" i="4"/>
  <c r="B84" i="5"/>
  <c r="D82" i="5"/>
  <c r="E82" i="5" s="1"/>
  <c r="F16" i="5"/>
  <c r="E16" i="5"/>
  <c r="D16" i="5"/>
  <c r="K16" i="5"/>
  <c r="C16" i="5"/>
  <c r="D77" i="5"/>
  <c r="E77" i="5" s="1"/>
  <c r="H16" i="5"/>
  <c r="B29" i="5" s="1"/>
  <c r="AP20" i="5"/>
  <c r="B31" i="5" s="1"/>
  <c r="E44" i="5" s="1"/>
  <c r="D16" i="6"/>
  <c r="I79" i="2"/>
  <c r="J79" i="2" s="1"/>
  <c r="I96" i="2"/>
  <c r="I97" i="2" s="1"/>
  <c r="J97" i="2" s="1"/>
  <c r="I107" i="2"/>
  <c r="J107" i="2" s="1"/>
  <c r="D147" i="2"/>
  <c r="I170" i="2"/>
  <c r="I180" i="2"/>
  <c r="J180" i="2" s="1"/>
  <c r="F10" i="3"/>
  <c r="I12" i="3"/>
  <c r="AJ76" i="3"/>
  <c r="AJ77" i="3" s="1"/>
  <c r="H91" i="3" s="1"/>
  <c r="H12" i="4"/>
  <c r="G16" i="6"/>
  <c r="I63" i="2"/>
  <c r="I65" i="2" s="1"/>
  <c r="J65" i="2" s="1"/>
  <c r="I111" i="2"/>
  <c r="J111" i="2" s="1"/>
  <c r="I116" i="2"/>
  <c r="J116" i="2" s="1"/>
  <c r="I184" i="2"/>
  <c r="J184" i="2" s="1"/>
  <c r="I212" i="2"/>
  <c r="J212" i="2" s="1"/>
  <c r="I217" i="2"/>
  <c r="J217" i="2" s="1"/>
  <c r="D221" i="2"/>
  <c r="G10" i="3"/>
  <c r="E8" i="4"/>
  <c r="D8" i="4"/>
  <c r="K8" i="4"/>
  <c r="C8" i="4"/>
  <c r="E59" i="4"/>
  <c r="AP15" i="4"/>
  <c r="H8" i="4"/>
  <c r="AP13" i="4"/>
  <c r="E60" i="4"/>
  <c r="B8" i="3"/>
  <c r="B21" i="3" s="1"/>
  <c r="J8" i="3"/>
  <c r="B83" i="5"/>
  <c r="D79" i="5"/>
  <c r="E65" i="5"/>
  <c r="G10" i="5"/>
  <c r="B12" i="5"/>
  <c r="B27" i="5" s="1"/>
  <c r="J12" i="5"/>
  <c r="E83" i="6"/>
  <c r="B22" i="8"/>
  <c r="AJ80" i="8"/>
  <c r="AJ81" i="8" s="1"/>
  <c r="H92" i="8" s="1"/>
  <c r="I8" i="12"/>
  <c r="G8" i="12"/>
  <c r="E8" i="12"/>
  <c r="K8" i="12"/>
  <c r="C8" i="12"/>
  <c r="AP15" i="12"/>
  <c r="B17" i="12" s="1"/>
  <c r="C38" i="12" s="1"/>
  <c r="AP13" i="12"/>
  <c r="AR11" i="12" s="1"/>
  <c r="AS11" i="12" s="1"/>
  <c r="E8" i="3"/>
  <c r="G8" i="5"/>
  <c r="B25" i="5" s="1"/>
  <c r="B10" i="5"/>
  <c r="J10" i="5"/>
  <c r="E12" i="5"/>
  <c r="D76" i="5"/>
  <c r="E76" i="5" s="1"/>
  <c r="B78" i="6"/>
  <c r="E78" i="6" s="1"/>
  <c r="F8" i="6"/>
  <c r="E8" i="6"/>
  <c r="B76" i="6"/>
  <c r="E76" i="6" s="1"/>
  <c r="D8" i="6"/>
  <c r="AP19" i="6"/>
  <c r="B21" i="6" s="1"/>
  <c r="C44" i="6" s="1"/>
  <c r="J8" i="6"/>
  <c r="B8" i="6"/>
  <c r="B77" i="6"/>
  <c r="I8" i="6"/>
  <c r="AP16" i="8"/>
  <c r="B25" i="8" s="1"/>
  <c r="E38" i="8" s="1"/>
  <c r="AP20" i="9"/>
  <c r="B31" i="9" s="1"/>
  <c r="E44" i="9" s="1"/>
  <c r="I12" i="12"/>
  <c r="G12" i="12"/>
  <c r="E60" i="12"/>
  <c r="E12" i="12"/>
  <c r="K12" i="12"/>
  <c r="C12" i="12"/>
  <c r="E58" i="12"/>
  <c r="F8" i="3"/>
  <c r="AP13" i="3"/>
  <c r="AR7" i="3" s="1"/>
  <c r="AS7" i="3" s="1"/>
  <c r="AR7" i="5"/>
  <c r="AS7" i="5" s="1"/>
  <c r="H8" i="5"/>
  <c r="C10" i="5"/>
  <c r="K10" i="5"/>
  <c r="F12" i="5"/>
  <c r="AP17" i="5"/>
  <c r="AP17" i="6"/>
  <c r="AR7" i="6" s="1"/>
  <c r="AS7" i="6" s="1"/>
  <c r="P84" i="7"/>
  <c r="P85" i="7" s="1"/>
  <c r="D93" i="7" s="1"/>
  <c r="AJ76" i="8"/>
  <c r="AJ77" i="8" s="1"/>
  <c r="H91" i="8" s="1"/>
  <c r="AJ84" i="8"/>
  <c r="AJ85" i="8" s="1"/>
  <c r="H93" i="8" s="1"/>
  <c r="D83" i="5"/>
  <c r="E83" i="5" s="1"/>
  <c r="D78" i="5"/>
  <c r="E78" i="5" s="1"/>
  <c r="D81" i="5"/>
  <c r="G12" i="5"/>
  <c r="AP20" i="6"/>
  <c r="B31" i="6" s="1"/>
  <c r="E44" i="6" s="1"/>
  <c r="I14" i="14"/>
  <c r="B80" i="14"/>
  <c r="B78" i="14"/>
  <c r="C14" i="14"/>
  <c r="B79" i="14"/>
  <c r="K14" i="14"/>
  <c r="G14" i="14"/>
  <c r="D74" i="14"/>
  <c r="E74" i="14" s="1"/>
  <c r="E14" i="14"/>
  <c r="AP17" i="14"/>
  <c r="AR13" i="14" s="1"/>
  <c r="AS13" i="14" s="1"/>
  <c r="D10" i="6"/>
  <c r="B26" i="6" s="1"/>
  <c r="G12" i="6"/>
  <c r="B14" i="6"/>
  <c r="J14" i="6"/>
  <c r="AP13" i="7"/>
  <c r="AR9" i="7" s="1"/>
  <c r="AS9" i="7" s="1"/>
  <c r="E58" i="7"/>
  <c r="E60" i="8"/>
  <c r="E83" i="9"/>
  <c r="AP17" i="9"/>
  <c r="AR11" i="9" s="1"/>
  <c r="AS11" i="9" s="1"/>
  <c r="B74" i="9"/>
  <c r="D77" i="9"/>
  <c r="E77" i="9" s="1"/>
  <c r="D82" i="9"/>
  <c r="E82" i="9" s="1"/>
  <c r="B26" i="10"/>
  <c r="I10" i="12"/>
  <c r="G10" i="12"/>
  <c r="E10" i="12"/>
  <c r="E59" i="12"/>
  <c r="K10" i="12"/>
  <c r="C10" i="12"/>
  <c r="D83" i="13"/>
  <c r="E83" i="13" s="1"/>
  <c r="I12" i="13"/>
  <c r="E64" i="13"/>
  <c r="C12" i="13"/>
  <c r="D82" i="13"/>
  <c r="E82" i="13" s="1"/>
  <c r="AR11" i="13"/>
  <c r="AS11" i="13" s="1"/>
  <c r="D77" i="13"/>
  <c r="D80" i="13"/>
  <c r="E66" i="13"/>
  <c r="G12" i="13"/>
  <c r="E12" i="13"/>
  <c r="E10" i="6"/>
  <c r="H12" i="6"/>
  <c r="C14" i="6"/>
  <c r="K14" i="6"/>
  <c r="E64" i="6"/>
  <c r="B82" i="6"/>
  <c r="AR7" i="7"/>
  <c r="AS7" i="7" s="1"/>
  <c r="F8" i="8"/>
  <c r="B21" i="8" s="1"/>
  <c r="B20" i="8" s="1"/>
  <c r="B24" i="8" s="1"/>
  <c r="E57" i="8" s="1"/>
  <c r="B59" i="8" s="1"/>
  <c r="F10" i="8"/>
  <c r="AR7" i="9"/>
  <c r="AS7" i="9" s="1"/>
  <c r="B19" i="9" s="1"/>
  <c r="AR9" i="9"/>
  <c r="AS9" i="9" s="1"/>
  <c r="AR13" i="9"/>
  <c r="AS13" i="9" s="1"/>
  <c r="AR15" i="9"/>
  <c r="AS15" i="9" s="1"/>
  <c r="AO25" i="9"/>
  <c r="D74" i="9"/>
  <c r="E74" i="9" s="1"/>
  <c r="B79" i="9"/>
  <c r="E79" i="9" s="1"/>
  <c r="U108" i="9"/>
  <c r="U109" i="9" s="1"/>
  <c r="E81" i="10"/>
  <c r="K12" i="13"/>
  <c r="G10" i="6"/>
  <c r="B12" i="6"/>
  <c r="B27" i="6" s="1"/>
  <c r="J12" i="6"/>
  <c r="E14" i="6"/>
  <c r="E65" i="6"/>
  <c r="D79" i="6"/>
  <c r="E79" i="6" s="1"/>
  <c r="B8" i="7"/>
  <c r="B21" i="7" s="1"/>
  <c r="B10" i="7"/>
  <c r="B22" i="7" s="1"/>
  <c r="B12" i="7"/>
  <c r="J8" i="8"/>
  <c r="J10" i="8"/>
  <c r="J12" i="8"/>
  <c r="B8" i="9"/>
  <c r="B25" i="9" s="1"/>
  <c r="B10" i="9"/>
  <c r="B12" i="9"/>
  <c r="B27" i="9" s="1"/>
  <c r="B14" i="9"/>
  <c r="B28" i="9" s="1"/>
  <c r="B16" i="9"/>
  <c r="E64" i="9"/>
  <c r="D76" i="9"/>
  <c r="E76" i="9" s="1"/>
  <c r="D81" i="9"/>
  <c r="E81" i="9" s="1"/>
  <c r="E82" i="10"/>
  <c r="F14" i="6"/>
  <c r="B81" i="6"/>
  <c r="E81" i="6" s="1"/>
  <c r="D84" i="6"/>
  <c r="E84" i="6" s="1"/>
  <c r="D8" i="7"/>
  <c r="D10" i="7"/>
  <c r="D12" i="7"/>
  <c r="E60" i="7"/>
  <c r="AP13" i="8"/>
  <c r="AR9" i="8" s="1"/>
  <c r="AS9" i="8" s="1"/>
  <c r="E58" i="8"/>
  <c r="D8" i="9"/>
  <c r="D10" i="9"/>
  <c r="D12" i="9"/>
  <c r="D14" i="9"/>
  <c r="D16" i="9"/>
  <c r="B78" i="9"/>
  <c r="U112" i="9"/>
  <c r="U113" i="9" s="1"/>
  <c r="B25" i="10"/>
  <c r="I8" i="13"/>
  <c r="C8" i="13"/>
  <c r="B76" i="13"/>
  <c r="AP19" i="13"/>
  <c r="AR7" i="13"/>
  <c r="AS7" i="13" s="1"/>
  <c r="B19" i="13" s="1"/>
  <c r="B75" i="13"/>
  <c r="B74" i="13"/>
  <c r="B77" i="13"/>
  <c r="AP17" i="13"/>
  <c r="G8" i="13"/>
  <c r="E8" i="13"/>
  <c r="I16" i="13"/>
  <c r="D76" i="13"/>
  <c r="E76" i="13" s="1"/>
  <c r="C16" i="13"/>
  <c r="D79" i="13"/>
  <c r="AR15" i="13"/>
  <c r="AS15" i="13" s="1"/>
  <c r="D81" i="13"/>
  <c r="G16" i="13"/>
  <c r="E16" i="13"/>
  <c r="I10" i="14"/>
  <c r="C10" i="14"/>
  <c r="B26" i="14" s="1"/>
  <c r="B81" i="14"/>
  <c r="D75" i="14"/>
  <c r="E75" i="14" s="1"/>
  <c r="K10" i="14"/>
  <c r="G10" i="14"/>
  <c r="D78" i="14"/>
  <c r="E10" i="14"/>
  <c r="B82" i="14"/>
  <c r="E82" i="14" s="1"/>
  <c r="E65" i="14"/>
  <c r="E66" i="6"/>
  <c r="F8" i="9"/>
  <c r="F10" i="9"/>
  <c r="F12" i="9"/>
  <c r="E65" i="9"/>
  <c r="D78" i="9"/>
  <c r="E78" i="9" s="1"/>
  <c r="AP16" i="11"/>
  <c r="B25" i="11" s="1"/>
  <c r="E38" i="11" s="1"/>
  <c r="F8" i="10"/>
  <c r="F10" i="10"/>
  <c r="F12" i="10"/>
  <c r="B27" i="10" s="1"/>
  <c r="F14" i="10"/>
  <c r="B28" i="10" s="1"/>
  <c r="F16" i="10"/>
  <c r="E65" i="10"/>
  <c r="B75" i="10"/>
  <c r="D78" i="10"/>
  <c r="E78" i="10" s="1"/>
  <c r="B83" i="10"/>
  <c r="AJ76" i="11"/>
  <c r="AJ77" i="11" s="1"/>
  <c r="H91" i="11" s="1"/>
  <c r="U106" i="13"/>
  <c r="U107" i="13" s="1"/>
  <c r="E118" i="13" s="1"/>
  <c r="AE110" i="13"/>
  <c r="AE111" i="13" s="1"/>
  <c r="G119" i="13" s="1"/>
  <c r="G8" i="14"/>
  <c r="G12" i="14"/>
  <c r="G16" i="14"/>
  <c r="H8" i="10"/>
  <c r="H10" i="10"/>
  <c r="H12" i="10"/>
  <c r="H14" i="10"/>
  <c r="H16" i="10"/>
  <c r="B29" i="10" s="1"/>
  <c r="D75" i="10"/>
  <c r="B80" i="10"/>
  <c r="E80" i="10" s="1"/>
  <c r="D83" i="10"/>
  <c r="E83" i="10" s="1"/>
  <c r="G8" i="11"/>
  <c r="B21" i="11" s="1"/>
  <c r="G10" i="11"/>
  <c r="B22" i="11" s="1"/>
  <c r="G12" i="11"/>
  <c r="AO76" i="11"/>
  <c r="AO77" i="11" s="1"/>
  <c r="I91" i="11" s="1"/>
  <c r="F80" i="11"/>
  <c r="F81" i="11" s="1"/>
  <c r="B92" i="11" s="1"/>
  <c r="AT80" i="11"/>
  <c r="AT81" i="11" s="1"/>
  <c r="J92" i="11" s="1"/>
  <c r="AP16" i="12"/>
  <c r="B25" i="12" s="1"/>
  <c r="E38" i="12" s="1"/>
  <c r="U80" i="12"/>
  <c r="U81" i="12" s="1"/>
  <c r="E92" i="12" s="1"/>
  <c r="AE84" i="12"/>
  <c r="AE85" i="12" s="1"/>
  <c r="G93" i="12" s="1"/>
  <c r="K8" i="14"/>
  <c r="K12" i="14"/>
  <c r="AJ106" i="14"/>
  <c r="AJ107" i="14" s="1"/>
  <c r="H118" i="14" s="1"/>
  <c r="AP17" i="10"/>
  <c r="AR7" i="10" s="1"/>
  <c r="AS7" i="10" s="1"/>
  <c r="AO24" i="10"/>
  <c r="B74" i="10"/>
  <c r="D77" i="10"/>
  <c r="E77" i="10" s="1"/>
  <c r="B82" i="10"/>
  <c r="K8" i="11"/>
  <c r="K10" i="11"/>
  <c r="K12" i="11"/>
  <c r="AE80" i="12"/>
  <c r="AE81" i="12" s="1"/>
  <c r="G92" i="12" s="1"/>
  <c r="D75" i="13"/>
  <c r="I10" i="13"/>
  <c r="B81" i="13"/>
  <c r="C10" i="13"/>
  <c r="AN25" i="13"/>
  <c r="AR9" i="13"/>
  <c r="AS9" i="13" s="1"/>
  <c r="B80" i="13"/>
  <c r="I14" i="13"/>
  <c r="C14" i="13"/>
  <c r="B79" i="13"/>
  <c r="D74" i="13"/>
  <c r="E74" i="13" s="1"/>
  <c r="AR13" i="13"/>
  <c r="AS13" i="13" s="1"/>
  <c r="AR15" i="10"/>
  <c r="AS15" i="10" s="1"/>
  <c r="D74" i="10"/>
  <c r="AP13" i="11"/>
  <c r="AR9" i="11" s="1"/>
  <c r="AS9" i="11" s="1"/>
  <c r="E58" i="11"/>
  <c r="E10" i="13"/>
  <c r="E14" i="13"/>
  <c r="AE102" i="13"/>
  <c r="AE103" i="13" s="1"/>
  <c r="G117" i="13" s="1"/>
  <c r="AP19" i="10"/>
  <c r="AJ84" i="11"/>
  <c r="AJ85" i="11" s="1"/>
  <c r="H93" i="11" s="1"/>
  <c r="AE76" i="12"/>
  <c r="AE77" i="12" s="1"/>
  <c r="G91" i="12" s="1"/>
  <c r="G10" i="13"/>
  <c r="G14" i="13"/>
  <c r="B78" i="13"/>
  <c r="AJ102" i="14"/>
  <c r="AJ103" i="14" s="1"/>
  <c r="H117" i="14" s="1"/>
  <c r="AJ110" i="14"/>
  <c r="AJ111" i="14" s="1"/>
  <c r="H119" i="14" s="1"/>
  <c r="E78" i="13"/>
  <c r="B77" i="14"/>
  <c r="E77" i="14" s="1"/>
  <c r="I8" i="14"/>
  <c r="C8" i="14"/>
  <c r="AP19" i="14"/>
  <c r="B76" i="14"/>
  <c r="D80" i="14"/>
  <c r="E80" i="14" s="1"/>
  <c r="E66" i="14"/>
  <c r="I12" i="14"/>
  <c r="D83" i="14"/>
  <c r="E83" i="14" s="1"/>
  <c r="C12" i="14"/>
  <c r="E64" i="14"/>
  <c r="I16" i="14"/>
  <c r="B83" i="14"/>
  <c r="D81" i="14"/>
  <c r="E81" i="14" s="1"/>
  <c r="C16" i="14"/>
  <c r="B29" i="14" s="1"/>
  <c r="D76" i="14"/>
  <c r="E76" i="14" s="1"/>
  <c r="D79" i="14"/>
  <c r="E79" i="14" s="1"/>
  <c r="S47" i="1" l="1"/>
  <c r="B20" i="13"/>
  <c r="S56" i="1"/>
  <c r="S20" i="1"/>
  <c r="B20" i="9"/>
  <c r="B20" i="7"/>
  <c r="B24" i="7" s="1"/>
  <c r="E57" i="7" s="1"/>
  <c r="B59" i="7" s="1"/>
  <c r="B60" i="8"/>
  <c r="AR11" i="11"/>
  <c r="AS11" i="11" s="1"/>
  <c r="AR11" i="8"/>
  <c r="AS11" i="8" s="1"/>
  <c r="B21" i="4"/>
  <c r="E74" i="10"/>
  <c r="B28" i="13"/>
  <c r="E75" i="13"/>
  <c r="E75" i="10"/>
  <c r="B21" i="13"/>
  <c r="C44" i="13" s="1"/>
  <c r="AP20" i="13"/>
  <c r="B31" i="13" s="1"/>
  <c r="E44" i="13" s="1"/>
  <c r="B26" i="9"/>
  <c r="AR9" i="12"/>
  <c r="AS9" i="12" s="1"/>
  <c r="B58" i="7"/>
  <c r="AR7" i="12"/>
  <c r="AS7" i="12" s="1"/>
  <c r="AR15" i="6"/>
  <c r="AS15" i="6" s="1"/>
  <c r="AR7" i="8"/>
  <c r="AS7" i="8" s="1"/>
  <c r="AR11" i="3"/>
  <c r="AS11" i="3" s="1"/>
  <c r="B28" i="5"/>
  <c r="S163" i="1"/>
  <c r="X134" i="1"/>
  <c r="AR7" i="11"/>
  <c r="AS7" i="11" s="1"/>
  <c r="B15" i="11" s="1"/>
  <c r="B17" i="4"/>
  <c r="C38" i="4" s="1"/>
  <c r="AP16" i="4"/>
  <c r="B25" i="4" s="1"/>
  <c r="E38" i="4" s="1"/>
  <c r="AR11" i="14"/>
  <c r="AS11" i="14" s="1"/>
  <c r="B25" i="13"/>
  <c r="AR9" i="6"/>
  <c r="AS9" i="6" s="1"/>
  <c r="B19" i="6" s="1"/>
  <c r="AR13" i="6"/>
  <c r="AS13" i="6" s="1"/>
  <c r="B21" i="10"/>
  <c r="C44" i="10" s="1"/>
  <c r="AP20" i="10"/>
  <c r="B31" i="10" s="1"/>
  <c r="E44" i="10" s="1"/>
  <c r="AR13" i="10"/>
  <c r="AS13" i="10" s="1"/>
  <c r="E80" i="13"/>
  <c r="B22" i="12"/>
  <c r="AR15" i="14"/>
  <c r="AS15" i="14" s="1"/>
  <c r="B21" i="14"/>
  <c r="C44" i="14" s="1"/>
  <c r="AP20" i="14"/>
  <c r="B31" i="14" s="1"/>
  <c r="E44" i="14" s="1"/>
  <c r="AR11" i="10"/>
  <c r="AS11" i="10" s="1"/>
  <c r="B23" i="11"/>
  <c r="B20" i="11" s="1"/>
  <c r="B24" i="11" s="1"/>
  <c r="E57" i="11" s="1"/>
  <c r="E81" i="13"/>
  <c r="E77" i="13"/>
  <c r="E81" i="5"/>
  <c r="AR11" i="5"/>
  <c r="AS11" i="5" s="1"/>
  <c r="AR9" i="5"/>
  <c r="AS9" i="5" s="1"/>
  <c r="B25" i="6"/>
  <c r="B21" i="12"/>
  <c r="E82" i="6"/>
  <c r="AR9" i="3"/>
  <c r="AS9" i="3" s="1"/>
  <c r="B15" i="3" s="1"/>
  <c r="J221" i="2"/>
  <c r="B23" i="4"/>
  <c r="J47" i="1"/>
  <c r="B20" i="3"/>
  <c r="B24" i="3" s="1"/>
  <c r="E57" i="3" s="1"/>
  <c r="B60" i="3" s="1"/>
  <c r="AR7" i="14"/>
  <c r="AS7" i="14" s="1"/>
  <c r="E78" i="14"/>
  <c r="AR9" i="10"/>
  <c r="AS9" i="10" s="1"/>
  <c r="B19" i="10" s="1"/>
  <c r="B27" i="14"/>
  <c r="B25" i="14"/>
  <c r="B24" i="14" s="1"/>
  <c r="B30" i="14" s="1"/>
  <c r="E63" i="14" s="1"/>
  <c r="I74" i="14" s="1"/>
  <c r="F74" i="14" s="1"/>
  <c r="B28" i="6"/>
  <c r="B23" i="12"/>
  <c r="E79" i="5"/>
  <c r="AR9" i="4"/>
  <c r="AS9" i="4" s="1"/>
  <c r="AR11" i="4"/>
  <c r="AS11" i="4" s="1"/>
  <c r="B29" i="6"/>
  <c r="J147" i="2"/>
  <c r="Q172" i="1"/>
  <c r="S172" i="1" s="1"/>
  <c r="B24" i="9"/>
  <c r="B30" i="9" s="1"/>
  <c r="E63" i="9" s="1"/>
  <c r="B26" i="13"/>
  <c r="AR9" i="14"/>
  <c r="AS9" i="14" s="1"/>
  <c r="E79" i="13"/>
  <c r="B29" i="9"/>
  <c r="B23" i="7"/>
  <c r="AR11" i="7"/>
  <c r="AS11" i="7" s="1"/>
  <c r="B15" i="7" s="1"/>
  <c r="AR11" i="6"/>
  <c r="AS11" i="6" s="1"/>
  <c r="AR7" i="4"/>
  <c r="AS7" i="4" s="1"/>
  <c r="B15" i="4" s="1"/>
  <c r="AR15" i="5"/>
  <c r="AS15" i="5" s="1"/>
  <c r="AR13" i="5"/>
  <c r="AS13" i="5" s="1"/>
  <c r="J29" i="1"/>
  <c r="S29" i="1" s="1"/>
  <c r="T44" i="1"/>
  <c r="B29" i="13"/>
  <c r="B24" i="10"/>
  <c r="B30" i="10" s="1"/>
  <c r="E63" i="10" s="1"/>
  <c r="B65" i="10" s="1"/>
  <c r="B58" i="8"/>
  <c r="B27" i="13"/>
  <c r="B28" i="14"/>
  <c r="B26" i="5"/>
  <c r="B24" i="5" s="1"/>
  <c r="B30" i="5" s="1"/>
  <c r="E63" i="5" s="1"/>
  <c r="B22" i="3"/>
  <c r="A48" i="6" l="1"/>
  <c r="B20" i="6"/>
  <c r="A51" i="7"/>
  <c r="B16" i="7"/>
  <c r="B28" i="7" s="1"/>
  <c r="A42" i="7"/>
  <c r="A51" i="3"/>
  <c r="B16" i="3"/>
  <c r="B28" i="3" s="1"/>
  <c r="A42" i="3"/>
  <c r="A57" i="10"/>
  <c r="A48" i="10"/>
  <c r="B20" i="10"/>
  <c r="B34" i="10" s="1"/>
  <c r="B60" i="11"/>
  <c r="B59" i="11"/>
  <c r="B58" i="11"/>
  <c r="I75" i="5"/>
  <c r="B66" i="5"/>
  <c r="B64" i="5"/>
  <c r="B65" i="5"/>
  <c r="B65" i="14"/>
  <c r="B20" i="12"/>
  <c r="B24" i="12" s="1"/>
  <c r="E57" i="12" s="1"/>
  <c r="B15" i="12"/>
  <c r="I74" i="9"/>
  <c r="B66" i="9"/>
  <c r="B58" i="3"/>
  <c r="A57" i="9"/>
  <c r="B16" i="4"/>
  <c r="B64" i="14"/>
  <c r="B59" i="3"/>
  <c r="B24" i="6"/>
  <c r="B30" i="6" s="1"/>
  <c r="E63" i="6" s="1"/>
  <c r="B64" i="9"/>
  <c r="B15" i="8"/>
  <c r="A48" i="9"/>
  <c r="F78" i="14"/>
  <c r="B19" i="5"/>
  <c r="A51" i="11"/>
  <c r="B16" i="11"/>
  <c r="B28" i="11" s="1"/>
  <c r="A42" i="11"/>
  <c r="B66" i="14"/>
  <c r="B65" i="9"/>
  <c r="B34" i="9"/>
  <c r="B19" i="14"/>
  <c r="B60" i="7"/>
  <c r="I74" i="10"/>
  <c r="B64" i="10"/>
  <c r="B66" i="10"/>
  <c r="I81" i="14"/>
  <c r="F81" i="14" s="1"/>
  <c r="I76" i="14"/>
  <c r="F76" i="14" s="1"/>
  <c r="I82" i="14"/>
  <c r="F82" i="14" s="1"/>
  <c r="I77" i="14"/>
  <c r="F77" i="14" s="1"/>
  <c r="I80" i="14"/>
  <c r="F80" i="14" s="1"/>
  <c r="I79" i="14"/>
  <c r="F79" i="14" s="1"/>
  <c r="I83" i="14"/>
  <c r="F83" i="14" s="1"/>
  <c r="I78" i="14"/>
  <c r="I75" i="14"/>
  <c r="F75" i="14" s="1"/>
  <c r="B24" i="13"/>
  <c r="B20" i="4"/>
  <c r="B24" i="4" s="1"/>
  <c r="E57" i="4" s="1"/>
  <c r="I80" i="10" l="1"/>
  <c r="F80" i="10" s="1"/>
  <c r="I83" i="10"/>
  <c r="F83" i="10" s="1"/>
  <c r="I75" i="10"/>
  <c r="F75" i="10" s="1"/>
  <c r="I78" i="10"/>
  <c r="F78" i="10" s="1"/>
  <c r="I76" i="10"/>
  <c r="F76" i="10" s="1"/>
  <c r="I79" i="10"/>
  <c r="F79" i="10" s="1"/>
  <c r="I82" i="10"/>
  <c r="F82" i="10" s="1"/>
  <c r="I81" i="10"/>
  <c r="F81" i="10" s="1"/>
  <c r="I77" i="10"/>
  <c r="F77" i="10" s="1"/>
  <c r="A48" i="5"/>
  <c r="B20" i="5"/>
  <c r="B34" i="5" s="1"/>
  <c r="A57" i="5"/>
  <c r="L28" i="3"/>
  <c r="L27" i="3"/>
  <c r="A53" i="9"/>
  <c r="A49" i="9"/>
  <c r="B28" i="4"/>
  <c r="A51" i="12"/>
  <c r="A42" i="12"/>
  <c r="B16" i="12"/>
  <c r="B28" i="12" s="1"/>
  <c r="A47" i="3"/>
  <c r="A43" i="3"/>
  <c r="I84" i="5"/>
  <c r="F84" i="5" s="1"/>
  <c r="I79" i="5"/>
  <c r="F79" i="5" s="1"/>
  <c r="I82" i="5"/>
  <c r="F82" i="5" s="1"/>
  <c r="I80" i="5"/>
  <c r="F80" i="5" s="1"/>
  <c r="I83" i="5"/>
  <c r="F83" i="5" s="1"/>
  <c r="I76" i="5"/>
  <c r="F76" i="5" s="1"/>
  <c r="I81" i="5"/>
  <c r="F81" i="5" s="1"/>
  <c r="I78" i="5"/>
  <c r="F78" i="5" s="1"/>
  <c r="I77" i="5"/>
  <c r="F77" i="5" s="1"/>
  <c r="F75" i="5"/>
  <c r="A51" i="8"/>
  <c r="A42" i="8"/>
  <c r="B16" i="8"/>
  <c r="B28" i="8" s="1"/>
  <c r="A51" i="4"/>
  <c r="B59" i="12"/>
  <c r="B60" i="12"/>
  <c r="B58" i="12"/>
  <c r="L27" i="7"/>
  <c r="L28" i="7"/>
  <c r="A47" i="7"/>
  <c r="A43" i="7"/>
  <c r="B30" i="13"/>
  <c r="A48" i="13"/>
  <c r="F74" i="10"/>
  <c r="A47" i="11"/>
  <c r="A43" i="11"/>
  <c r="L34" i="10"/>
  <c r="L33" i="10"/>
  <c r="A53" i="6"/>
  <c r="A49" i="6"/>
  <c r="I83" i="9"/>
  <c r="F83" i="9" s="1"/>
  <c r="I79" i="9"/>
  <c r="F79" i="9" s="1"/>
  <c r="I77" i="9"/>
  <c r="F77" i="9" s="1"/>
  <c r="I82" i="9"/>
  <c r="F82" i="9" s="1"/>
  <c r="I75" i="9"/>
  <c r="F75" i="9" s="1"/>
  <c r="I78" i="9"/>
  <c r="F78" i="9" s="1"/>
  <c r="I81" i="9"/>
  <c r="F81" i="9" s="1"/>
  <c r="I80" i="9"/>
  <c r="F80" i="9" s="1"/>
  <c r="I76" i="9"/>
  <c r="F76" i="9" s="1"/>
  <c r="F74" i="9"/>
  <c r="L33" i="9"/>
  <c r="L34" i="9"/>
  <c r="L28" i="11"/>
  <c r="L27" i="11"/>
  <c r="I75" i="6"/>
  <c r="B65" i="6"/>
  <c r="B64" i="6"/>
  <c r="B66" i="6"/>
  <c r="A49" i="10"/>
  <c r="A53" i="10"/>
  <c r="B34" i="6"/>
  <c r="B58" i="4"/>
  <c r="B59" i="4"/>
  <c r="B60" i="4"/>
  <c r="B20" i="14"/>
  <c r="B34" i="14" s="1"/>
  <c r="A57" i="14"/>
  <c r="A48" i="14"/>
  <c r="A42" i="4"/>
  <c r="A57" i="6"/>
  <c r="L34" i="14" l="1"/>
  <c r="L33" i="14"/>
  <c r="A49" i="13"/>
  <c r="A53" i="13"/>
  <c r="A47" i="4"/>
  <c r="A43" i="4"/>
  <c r="E63" i="13"/>
  <c r="A57" i="13"/>
  <c r="B34" i="13"/>
  <c r="A47" i="12"/>
  <c r="A43" i="12"/>
  <c r="L34" i="5"/>
  <c r="L33" i="5"/>
  <c r="I82" i="6"/>
  <c r="F82" i="6" s="1"/>
  <c r="I77" i="6"/>
  <c r="F77" i="6" s="1"/>
  <c r="I80" i="6"/>
  <c r="F80" i="6" s="1"/>
  <c r="I78" i="6"/>
  <c r="F78" i="6" s="1"/>
  <c r="I81" i="6"/>
  <c r="F81" i="6" s="1"/>
  <c r="I76" i="6"/>
  <c r="F76" i="6" s="1"/>
  <c r="I84" i="6"/>
  <c r="F84" i="6" s="1"/>
  <c r="I83" i="6"/>
  <c r="F83" i="6" s="1"/>
  <c r="I79" i="6"/>
  <c r="F79" i="6" s="1"/>
  <c r="F75" i="6"/>
  <c r="A47" i="8"/>
  <c r="A43" i="8"/>
  <c r="A53" i="5"/>
  <c r="A49" i="5"/>
  <c r="A53" i="14"/>
  <c r="A49" i="14"/>
  <c r="L27" i="12"/>
  <c r="L28" i="12"/>
  <c r="L28" i="8"/>
  <c r="L27" i="8"/>
  <c r="L34" i="6"/>
  <c r="L33" i="6"/>
  <c r="L28" i="4"/>
  <c r="L27" i="4"/>
  <c r="I74" i="13" l="1"/>
  <c r="B65" i="13"/>
  <c r="B64" i="13"/>
  <c r="B66" i="13"/>
  <c r="L34" i="13"/>
  <c r="L33" i="13"/>
  <c r="I76" i="13" l="1"/>
  <c r="F76" i="13" s="1"/>
  <c r="I77" i="13"/>
  <c r="F77" i="13" s="1"/>
  <c r="I80" i="13"/>
  <c r="F80" i="13" s="1"/>
  <c r="I83" i="13"/>
  <c r="F83" i="13" s="1"/>
  <c r="I75" i="13"/>
  <c r="F75" i="13" s="1"/>
  <c r="I82" i="13"/>
  <c r="F82" i="13" s="1"/>
  <c r="I78" i="13"/>
  <c r="F78" i="13" s="1"/>
  <c r="I81" i="13"/>
  <c r="F81" i="13" s="1"/>
  <c r="I79" i="13"/>
  <c r="F79" i="13" s="1"/>
  <c r="F74" i="13"/>
</calcChain>
</file>

<file path=xl/sharedStrings.xml><?xml version="1.0" encoding="utf-8"?>
<sst xmlns="http://schemas.openxmlformats.org/spreadsheetml/2006/main" count="2504" uniqueCount="174">
  <si>
    <t>CAD dimensions</t>
  </si>
  <si>
    <t>Printed Dimensions</t>
  </si>
  <si>
    <t>Speed</t>
  </si>
  <si>
    <t>2dp</t>
  </si>
  <si>
    <t>Midline</t>
  </si>
  <si>
    <t>Max</t>
  </si>
  <si>
    <t>50 mm 200C</t>
  </si>
  <si>
    <t>Cube</t>
  </si>
  <si>
    <t>1-3 (x)</t>
  </si>
  <si>
    <t>av 1-3</t>
  </si>
  <si>
    <t>2-4 (z)</t>
  </si>
  <si>
    <t>av 2-4</t>
  </si>
  <si>
    <t>avg midline</t>
  </si>
  <si>
    <t>av max</t>
  </si>
  <si>
    <t>Temperature</t>
  </si>
  <si>
    <t>200C 50mm</t>
  </si>
  <si>
    <t>x av</t>
  </si>
  <si>
    <t>z av</t>
  </si>
  <si>
    <t>average</t>
  </si>
  <si>
    <t>1dp</t>
  </si>
  <si>
    <t xml:space="preserve">av 1-3 </t>
  </si>
  <si>
    <t xml:space="preserve">av 2-4 </t>
  </si>
  <si>
    <t>av midline</t>
  </si>
  <si>
    <t>180C 50mm</t>
  </si>
  <si>
    <t>cube</t>
  </si>
  <si>
    <t>220C 50mm</t>
  </si>
  <si>
    <t>190 C 50 mm/s</t>
  </si>
  <si>
    <t>210C 50 mm/s</t>
  </si>
  <si>
    <t>Scan dimensions</t>
  </si>
  <si>
    <t>(Top face)</t>
  </si>
  <si>
    <t>Second set of measurements</t>
  </si>
  <si>
    <t>x axis
(down)</t>
  </si>
  <si>
    <t>z axis
(across)</t>
  </si>
  <si>
    <t xml:space="preserve">x axis </t>
  </si>
  <si>
    <t>z axis</t>
  </si>
  <si>
    <t>av</t>
  </si>
  <si>
    <t>x (down)</t>
  </si>
  <si>
    <t>x</t>
  </si>
  <si>
    <t>av x</t>
  </si>
  <si>
    <t>z (across)</t>
  </si>
  <si>
    <t>z</t>
  </si>
  <si>
    <t>av z</t>
  </si>
  <si>
    <t>210 C 50 mm/s</t>
  </si>
  <si>
    <t>180 C 50 mm</t>
  </si>
  <si>
    <t>print 1</t>
  </si>
  <si>
    <t>scan 1</t>
  </si>
  <si>
    <t>(2dp)</t>
  </si>
  <si>
    <t>speed</t>
  </si>
  <si>
    <t>mid x</t>
  </si>
  <si>
    <t>mid z</t>
  </si>
  <si>
    <t>mid</t>
  </si>
  <si>
    <t>max</t>
  </si>
  <si>
    <t>max x</t>
  </si>
  <si>
    <t>max y</t>
  </si>
  <si>
    <t>print 2</t>
  </si>
  <si>
    <t xml:space="preserve">scan </t>
  </si>
  <si>
    <t>print 3</t>
  </si>
  <si>
    <t>print 4</t>
  </si>
  <si>
    <t>print 5</t>
  </si>
  <si>
    <t>50 mm 200 C</t>
  </si>
  <si>
    <t>220 C 50 mm</t>
  </si>
  <si>
    <t>190 C 50 mm</t>
  </si>
  <si>
    <t>210 C 50 mm</t>
  </si>
  <si>
    <t>Average dimensions % difference</t>
  </si>
  <si>
    <t>Print v scan</t>
  </si>
  <si>
    <t>Axis</t>
  </si>
  <si>
    <t>a</t>
  </si>
  <si>
    <t>b</t>
  </si>
  <si>
    <t>Mid or Max</t>
  </si>
  <si>
    <t>Mid</t>
  </si>
  <si>
    <t>Reading</t>
  </si>
  <si>
    <t>Mean</t>
  </si>
  <si>
    <t>xn - xG</t>
  </si>
  <si>
    <t>(xn - xG)^2</t>
  </si>
  <si>
    <t>(x1)</t>
  </si>
  <si>
    <t>(xi-x1)^2</t>
  </si>
  <si>
    <t>(x2)</t>
  </si>
  <si>
    <t>(xi-x2)^2</t>
  </si>
  <si>
    <t>(x3)</t>
  </si>
  <si>
    <t>(xi-x3)^2</t>
  </si>
  <si>
    <t>grand mean -&gt;</t>
  </si>
  <si>
    <t>(xG)</t>
  </si>
  <si>
    <t>Between group variability:</t>
  </si>
  <si>
    <t xml:space="preserve">SSb = </t>
  </si>
  <si>
    <t>(k)</t>
  </si>
  <si>
    <t>no. of sample means</t>
  </si>
  <si>
    <t>MSb=</t>
  </si>
  <si>
    <t>(N)</t>
  </si>
  <si>
    <t>no. of samples</t>
  </si>
  <si>
    <t>DFb=</t>
  </si>
  <si>
    <t>(n)</t>
  </si>
  <si>
    <t>sample size</t>
  </si>
  <si>
    <t>Within group variability:</t>
  </si>
  <si>
    <t>SSw=</t>
  </si>
  <si>
    <t>SS1=</t>
  </si>
  <si>
    <t>SS2=</t>
  </si>
  <si>
    <t>SS3=</t>
  </si>
  <si>
    <t>MSw=</t>
  </si>
  <si>
    <t>DFw=</t>
  </si>
  <si>
    <t xml:space="preserve">F = </t>
  </si>
  <si>
    <t>MSb/MSw</t>
  </si>
  <si>
    <t>if F&gt;Fcrit</t>
  </si>
  <si>
    <t>reject null hypothesis</t>
  </si>
  <si>
    <t>(significant diff)</t>
  </si>
  <si>
    <t>F&gt;Fcrit</t>
  </si>
  <si>
    <t>F=</t>
  </si>
  <si>
    <t>if F&lt;Fcrit</t>
  </si>
  <si>
    <t>accept null hypothesis</t>
  </si>
  <si>
    <t>(no significant diff)</t>
  </si>
  <si>
    <t>F&lt;Fcrit</t>
  </si>
  <si>
    <t>Calculated Fcrit:</t>
  </si>
  <si>
    <t>Free Critical F-value Calculator</t>
  </si>
  <si>
    <t>for a=0.05</t>
  </si>
  <si>
    <t>df1=</t>
  </si>
  <si>
    <t>df2=</t>
  </si>
  <si>
    <t>Eta squared= SSb/SStotal</t>
  </si>
  <si>
    <t>small effect</t>
  </si>
  <si>
    <t>Effect Size in Statistics - The Ultimate Guide</t>
  </si>
  <si>
    <t>% of difference was due to approach used</t>
  </si>
  <si>
    <t>med effect</t>
  </si>
  <si>
    <t>IDV had</t>
  </si>
  <si>
    <t>large</t>
  </si>
  <si>
    <t>effect on differences</t>
  </si>
  <si>
    <t>large effect</t>
  </si>
  <si>
    <t>cohen's f=</t>
  </si>
  <si>
    <t>sqrt(eta sq^2/(1- eta sq^2))</t>
  </si>
  <si>
    <t>w^2=</t>
  </si>
  <si>
    <t xml:space="preserve">SSb - (dfb)(MSw) / SSb+SSw+MSw </t>
  </si>
  <si>
    <t>less biased than eta sq</t>
  </si>
  <si>
    <t>Tukey's HSD</t>
  </si>
  <si>
    <t>q=|x1-x2|/sqrt(MSw/n)</t>
  </si>
  <si>
    <t>AnOVa review. Tukey’s HSD (Honestly Significant Difference). Two-way AnOVa.</t>
  </si>
  <si>
    <t>MSw/n</t>
  </si>
  <si>
    <t>200 v 220</t>
  </si>
  <si>
    <t>|x1-x2|</t>
  </si>
  <si>
    <t>180 v 200</t>
  </si>
  <si>
    <t>180 v 220</t>
  </si>
  <si>
    <t>q value</t>
  </si>
  <si>
    <t>Tukey Q Calculator</t>
  </si>
  <si>
    <t>q(3,27) =</t>
  </si>
  <si>
    <t>Critical Values of Studentized Range Distribution(q) for Familywise ALPHA = .05.</t>
  </si>
  <si>
    <t>Critical Values of the Studentized Range (q)</t>
  </si>
  <si>
    <t>mid a</t>
  </si>
  <si>
    <t>mid a 2</t>
  </si>
  <si>
    <t>mid b 1</t>
  </si>
  <si>
    <t>mid b 2</t>
  </si>
  <si>
    <t>av mid</t>
  </si>
  <si>
    <t>max a 1</t>
  </si>
  <si>
    <t>max a 2</t>
  </si>
  <si>
    <t>max b 1</t>
  </si>
  <si>
    <t>max b 2</t>
  </si>
  <si>
    <t>print 180</t>
  </si>
  <si>
    <t>scan 180</t>
  </si>
  <si>
    <t>diff (mm)</t>
  </si>
  <si>
    <t>(% diff)</t>
  </si>
  <si>
    <t>print 200</t>
  </si>
  <si>
    <t>scan 200</t>
  </si>
  <si>
    <t>print 220</t>
  </si>
  <si>
    <t>scan 220</t>
  </si>
  <si>
    <t>temp</t>
  </si>
  <si>
    <t>% diff</t>
  </si>
  <si>
    <t>scan - print mm</t>
  </si>
  <si>
    <t>x4</t>
  </si>
  <si>
    <t>x5</t>
  </si>
  <si>
    <t>SS4=</t>
  </si>
  <si>
    <t>SS5=</t>
  </si>
  <si>
    <t>q(5,45) =</t>
  </si>
  <si>
    <t>x1</t>
  </si>
  <si>
    <t>x2</t>
  </si>
  <si>
    <t>q(3,12) =</t>
  </si>
  <si>
    <t>(xi-x4)^2</t>
  </si>
  <si>
    <t>(xi-x5)^2</t>
  </si>
  <si>
    <t>q(5,20) =</t>
  </si>
  <si>
    <t>diff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</si>
</sst>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\-d"/>
    <numFmt numFmtId="165" formatCode="0.0"/>
    <numFmt numFmtId="166" formatCode="0.00000"/>
    <numFmt numFmtId="167" formatCode="0.000"/>
  </numFmts>
  <fonts count="30">
    <font>
      <sz val="11"/>
      <color theme="1"/>
      <name val="Calibri"/>
      <scheme val="minor"/>
    </font>
    <font>
      <b/>
      <sz val="8"/>
      <color theme="1"/>
      <name val="Comfortaa"/>
    </font>
    <font>
      <sz val="8"/>
      <color theme="1"/>
      <name val="Comfortaa"/>
    </font>
    <font>
      <b/>
      <sz val="8"/>
      <color rgb="FF000000"/>
      <name val="Comfortaa"/>
    </font>
    <font>
      <sz val="8"/>
      <color rgb="FF000000"/>
      <name val="Comfortaa"/>
    </font>
    <font>
      <b/>
      <sz val="10"/>
      <color rgb="FF000000"/>
      <name val="Comfortaa"/>
    </font>
    <font>
      <i/>
      <sz val="8"/>
      <color rgb="FF000000"/>
      <name val="Comfortaa"/>
    </font>
    <font>
      <sz val="8"/>
      <color rgb="FF999999"/>
      <name val="Comfortaa"/>
    </font>
    <font>
      <sz val="8"/>
      <color rgb="FFB7B7B7"/>
      <name val="Comfortaa"/>
    </font>
    <font>
      <sz val="11"/>
      <color theme="1"/>
      <name val="Calibri"/>
    </font>
    <font>
      <i/>
      <sz val="8"/>
      <color theme="1"/>
      <name val="Comfortaa"/>
    </font>
    <font>
      <sz val="11"/>
      <color theme="1"/>
      <name val="Calibri"/>
      <scheme val="minor"/>
    </font>
    <font>
      <i/>
      <strike/>
      <sz val="8"/>
      <color theme="1"/>
      <name val="Comfortaa"/>
    </font>
    <font>
      <sz val="11"/>
      <color rgb="FF999999"/>
      <name val="Calibri"/>
      <scheme val="minor"/>
    </font>
    <font>
      <i/>
      <strike/>
      <sz val="8"/>
      <color rgb="FF999999"/>
      <name val="Comfortaa"/>
    </font>
    <font>
      <i/>
      <strike/>
      <sz val="8"/>
      <color rgb="FF666666"/>
      <name val="Comfortaa"/>
    </font>
    <font>
      <sz val="8"/>
      <color rgb="FF666666"/>
      <name val="Comfortaa"/>
    </font>
    <font>
      <sz val="11"/>
      <color rgb="FF666666"/>
      <name val="Calibri"/>
      <scheme val="minor"/>
    </font>
    <font>
      <b/>
      <i/>
      <sz val="8"/>
      <color theme="1"/>
      <name val="Comfortaa"/>
    </font>
    <font>
      <b/>
      <strike/>
      <sz val="8"/>
      <color theme="1"/>
      <name val="Comfortaa"/>
    </font>
    <font>
      <sz val="11"/>
      <color rgb="FF999999"/>
      <name val="Calibri"/>
    </font>
    <font>
      <sz val="11"/>
      <name val="Calibri"/>
    </font>
    <font>
      <sz val="8"/>
      <color rgb="FFFFFFFF"/>
      <name val="Comfortaa"/>
    </font>
    <font>
      <sz val="8"/>
      <color theme="0"/>
      <name val="Comfortaa"/>
    </font>
    <font>
      <i/>
      <sz val="8"/>
      <color rgb="FF666666"/>
      <name val="Comfortaa"/>
    </font>
    <font>
      <i/>
      <sz val="8"/>
      <color rgb="FFB7B7B7"/>
      <name val="Comfortaa"/>
    </font>
    <font>
      <u/>
      <sz val="8"/>
      <color rgb="FF0000FF"/>
      <name val="Comfortaa"/>
    </font>
    <font>
      <u/>
      <sz val="8"/>
      <color rgb="FF0000FF"/>
      <name val="Comfortaa"/>
    </font>
    <font>
      <u/>
      <sz val="8"/>
      <color rgb="FF0000FF"/>
      <name val="Comfortaa"/>
    </font>
    <font>
      <sz val="11"/>
      <color theme="1"/>
      <name val="Inconsolata"/>
    </font>
  </fonts>
  <fills count="24">
    <fill>
      <patternFill patternType="none"/>
    </fill>
    <fill>
      <patternFill patternType="gray125"/>
    </fill>
    <fill>
      <patternFill patternType="solid">
        <fgColor rgb="FFD9D2E9"/>
        <bgColor rgb="FFD9D2E9"/>
      </patternFill>
    </fill>
    <fill>
      <patternFill patternType="solid">
        <fgColor rgb="FFCFE2F3"/>
        <bgColor rgb="FFCFE2F3"/>
      </patternFill>
    </fill>
    <fill>
      <patternFill patternType="solid">
        <fgColor rgb="FF9FC5E8"/>
        <bgColor rgb="FF9FC5E8"/>
      </patternFill>
    </fill>
    <fill>
      <patternFill patternType="solid">
        <fgColor rgb="FF6FA8DC"/>
        <bgColor rgb="FF6FA8DC"/>
      </patternFill>
    </fill>
    <fill>
      <patternFill patternType="solid">
        <fgColor rgb="FFFFFF00"/>
        <bgColor rgb="FFFFFF00"/>
      </patternFill>
    </fill>
    <fill>
      <patternFill patternType="solid">
        <fgColor rgb="FF666666"/>
        <bgColor rgb="FF666666"/>
      </patternFill>
    </fill>
    <fill>
      <patternFill patternType="solid">
        <fgColor rgb="FFD9EAD3"/>
        <bgColor rgb="FFD9EAD3"/>
      </patternFill>
    </fill>
    <fill>
      <patternFill patternType="solid">
        <fgColor rgb="FFF4CCCC"/>
        <bgColor rgb="FFF4CCCC"/>
      </patternFill>
    </fill>
    <fill>
      <patternFill patternType="solid">
        <fgColor rgb="FFFCE5CD"/>
        <bgColor rgb="FFFCE5CD"/>
      </patternFill>
    </fill>
    <fill>
      <patternFill patternType="solid">
        <fgColor rgb="FFB4A7D6"/>
        <bgColor rgb="FFB4A7D6"/>
      </patternFill>
    </fill>
    <fill>
      <patternFill patternType="solid">
        <fgColor rgb="FFB6D7A8"/>
        <bgColor rgb="FFB6D7A8"/>
      </patternFill>
    </fill>
    <fill>
      <patternFill patternType="solid">
        <fgColor rgb="FFEAD1DC"/>
        <bgColor rgb="FFEAD1DC"/>
      </patternFill>
    </fill>
    <fill>
      <patternFill patternType="solid">
        <fgColor rgb="FF6D9EEB"/>
        <bgColor rgb="FF6D9EEB"/>
      </patternFill>
    </fill>
    <fill>
      <patternFill patternType="solid">
        <fgColor rgb="FFC9DAF8"/>
        <bgColor rgb="FFC9DAF8"/>
      </patternFill>
    </fill>
    <fill>
      <patternFill patternType="solid">
        <fgColor rgb="FFFFF2CC"/>
        <bgColor rgb="FFFFF2CC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F9CB9C"/>
        <bgColor rgb="FFF9CB9C"/>
      </patternFill>
    </fill>
    <fill>
      <patternFill patternType="solid">
        <fgColor rgb="FFF6B26B"/>
        <bgColor rgb="FFF6B26B"/>
      </patternFill>
    </fill>
    <fill>
      <patternFill patternType="solid">
        <fgColor rgb="FFE69138"/>
        <bgColor rgb="FFE69138"/>
      </patternFill>
    </fill>
    <fill>
      <patternFill patternType="solid">
        <fgColor rgb="FF783F04"/>
        <bgColor rgb="FF783F04"/>
      </patternFill>
    </fill>
    <fill>
      <patternFill patternType="solid">
        <fgColor rgb="FF00FF00"/>
        <bgColor rgb="FF00FF00"/>
      </patternFill>
    </fill>
  </fills>
  <borders count="3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</borders>
  <cellStyleXfs count="1">
    <xf numFmtId="0" fontId="0" fillId="0" borderId="0"/>
  </cellStyleXfs>
  <cellXfs count="304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/>
    <xf numFmtId="0" fontId="3" fillId="0" borderId="0" xfId="0" applyFont="1"/>
    <xf numFmtId="0" fontId="4" fillId="0" borderId="0" xfId="0" applyFont="1"/>
    <xf numFmtId="0" fontId="2" fillId="2" borderId="0" xfId="0" applyFont="1" applyFill="1"/>
    <xf numFmtId="0" fontId="5" fillId="0" borderId="0" xfId="0" applyFont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0" fontId="2" fillId="0" borderId="5" xfId="0" applyFont="1" applyBorder="1"/>
    <xf numFmtId="2" fontId="4" fillId="0" borderId="6" xfId="0" applyNumberFormat="1" applyFont="1" applyBorder="1"/>
    <xf numFmtId="0" fontId="4" fillId="0" borderId="5" xfId="0" applyFont="1" applyBorder="1"/>
    <xf numFmtId="0" fontId="6" fillId="2" borderId="0" xfId="0" applyFont="1" applyFill="1"/>
    <xf numFmtId="0" fontId="4" fillId="0" borderId="7" xfId="0" applyFont="1" applyBorder="1"/>
    <xf numFmtId="164" fontId="4" fillId="0" borderId="1" xfId="0" applyNumberFormat="1" applyFont="1" applyBorder="1"/>
    <xf numFmtId="0" fontId="4" fillId="0" borderId="1" xfId="0" applyFont="1" applyBorder="1"/>
    <xf numFmtId="0" fontId="4" fillId="0" borderId="8" xfId="0" applyFont="1" applyBorder="1"/>
    <xf numFmtId="0" fontId="2" fillId="0" borderId="9" xfId="0" applyFont="1" applyBorder="1"/>
    <xf numFmtId="164" fontId="4" fillId="0" borderId="10" xfId="0" applyNumberFormat="1" applyFont="1" applyBorder="1"/>
    <xf numFmtId="164" fontId="2" fillId="0" borderId="8" xfId="0" applyNumberFormat="1" applyFont="1" applyBorder="1"/>
    <xf numFmtId="0" fontId="2" fillId="0" borderId="8" xfId="0" applyFont="1" applyBorder="1"/>
    <xf numFmtId="0" fontId="4" fillId="0" borderId="9" xfId="0" applyFont="1" applyBorder="1"/>
    <xf numFmtId="2" fontId="4" fillId="0" borderId="11" xfId="0" applyNumberFormat="1" applyFont="1" applyBorder="1"/>
    <xf numFmtId="2" fontId="4" fillId="0" borderId="0" xfId="0" applyNumberFormat="1" applyFont="1"/>
    <xf numFmtId="2" fontId="7" fillId="0" borderId="0" xfId="0" applyNumberFormat="1" applyFont="1"/>
    <xf numFmtId="2" fontId="2" fillId="0" borderId="12" xfId="0" applyNumberFormat="1" applyFont="1" applyBorder="1"/>
    <xf numFmtId="2" fontId="7" fillId="0" borderId="12" xfId="0" applyNumberFormat="1" applyFont="1" applyBorder="1"/>
    <xf numFmtId="2" fontId="2" fillId="0" borderId="0" xfId="0" applyNumberFormat="1" applyFont="1"/>
    <xf numFmtId="0" fontId="4" fillId="2" borderId="0" xfId="0" applyFont="1" applyFill="1"/>
    <xf numFmtId="2" fontId="4" fillId="0" borderId="13" xfId="0" applyNumberFormat="1" applyFont="1" applyBorder="1"/>
    <xf numFmtId="2" fontId="4" fillId="0" borderId="14" xfId="0" applyNumberFormat="1" applyFont="1" applyBorder="1"/>
    <xf numFmtId="2" fontId="7" fillId="0" borderId="14" xfId="0" applyNumberFormat="1" applyFont="1" applyBorder="1"/>
    <xf numFmtId="2" fontId="2" fillId="0" borderId="15" xfId="0" applyNumberFormat="1" applyFont="1" applyBorder="1"/>
    <xf numFmtId="2" fontId="7" fillId="0" borderId="15" xfId="0" applyNumberFormat="1" applyFont="1" applyBorder="1"/>
    <xf numFmtId="2" fontId="4" fillId="0" borderId="16" xfId="0" applyNumberFormat="1" applyFont="1" applyBorder="1"/>
    <xf numFmtId="2" fontId="7" fillId="0" borderId="16" xfId="0" applyNumberFormat="1" applyFont="1" applyBorder="1"/>
    <xf numFmtId="2" fontId="2" fillId="0" borderId="16" xfId="0" applyNumberFormat="1" applyFont="1" applyBorder="1"/>
    <xf numFmtId="0" fontId="2" fillId="0" borderId="6" xfId="0" applyFont="1" applyBorder="1"/>
    <xf numFmtId="0" fontId="2" fillId="0" borderId="4" xfId="0" applyFont="1" applyBorder="1"/>
    <xf numFmtId="2" fontId="4" fillId="0" borderId="4" xfId="0" applyNumberFormat="1" applyFont="1" applyBorder="1"/>
    <xf numFmtId="2" fontId="4" fillId="0" borderId="5" xfId="0" applyNumberFormat="1" applyFont="1" applyBorder="1"/>
    <xf numFmtId="164" fontId="2" fillId="0" borderId="10" xfId="0" applyNumberFormat="1" applyFont="1" applyBorder="1"/>
    <xf numFmtId="164" fontId="4" fillId="0" borderId="8" xfId="0" applyNumberFormat="1" applyFont="1" applyBorder="1"/>
    <xf numFmtId="165" fontId="2" fillId="0" borderId="11" xfId="0" applyNumberFormat="1" applyFont="1" applyBorder="1"/>
    <xf numFmtId="165" fontId="2" fillId="0" borderId="0" xfId="0" applyNumberFormat="1" applyFont="1"/>
    <xf numFmtId="165" fontId="4" fillId="0" borderId="0" xfId="0" applyNumberFormat="1" applyFont="1"/>
    <xf numFmtId="165" fontId="4" fillId="0" borderId="12" xfId="0" applyNumberFormat="1" applyFont="1" applyBorder="1"/>
    <xf numFmtId="165" fontId="2" fillId="0" borderId="12" xfId="0" applyNumberFormat="1" applyFont="1" applyBorder="1"/>
    <xf numFmtId="165" fontId="2" fillId="0" borderId="13" xfId="0" applyNumberFormat="1" applyFont="1" applyBorder="1"/>
    <xf numFmtId="165" fontId="2" fillId="0" borderId="14" xfId="0" applyNumberFormat="1" applyFont="1" applyBorder="1"/>
    <xf numFmtId="165" fontId="4" fillId="0" borderId="14" xfId="0" applyNumberFormat="1" applyFont="1" applyBorder="1"/>
    <xf numFmtId="165" fontId="4" fillId="0" borderId="15" xfId="0" applyNumberFormat="1" applyFont="1" applyBorder="1"/>
    <xf numFmtId="165" fontId="2" fillId="0" borderId="15" xfId="0" applyNumberFormat="1" applyFont="1" applyBorder="1"/>
    <xf numFmtId="165" fontId="4" fillId="0" borderId="16" xfId="0" applyNumberFormat="1" applyFont="1" applyBorder="1"/>
    <xf numFmtId="165" fontId="2" fillId="0" borderId="16" xfId="0" applyNumberFormat="1" applyFont="1" applyBorder="1"/>
    <xf numFmtId="0" fontId="4" fillId="3" borderId="0" xfId="0" applyFont="1" applyFill="1"/>
    <xf numFmtId="0" fontId="4" fillId="0" borderId="6" xfId="0" applyFont="1" applyBorder="1"/>
    <xf numFmtId="0" fontId="6" fillId="3" borderId="0" xfId="0" applyFont="1" applyFill="1"/>
    <xf numFmtId="164" fontId="4" fillId="0" borderId="11" xfId="0" applyNumberFormat="1" applyFont="1" applyBorder="1"/>
    <xf numFmtId="164" fontId="4" fillId="0" borderId="0" xfId="0" applyNumberFormat="1" applyFont="1"/>
    <xf numFmtId="0" fontId="2" fillId="0" borderId="12" xfId="0" applyFont="1" applyBorder="1"/>
    <xf numFmtId="164" fontId="2" fillId="0" borderId="0" xfId="0" applyNumberFormat="1" applyFont="1"/>
    <xf numFmtId="0" fontId="7" fillId="0" borderId="0" xfId="0" applyFont="1"/>
    <xf numFmtId="0" fontId="4" fillId="0" borderId="12" xfId="0" applyFont="1" applyBorder="1"/>
    <xf numFmtId="2" fontId="8" fillId="0" borderId="0" xfId="0" applyNumberFormat="1" applyFont="1"/>
    <xf numFmtId="2" fontId="4" fillId="0" borderId="12" xfId="0" applyNumberFormat="1" applyFont="1" applyBorder="1"/>
    <xf numFmtId="2" fontId="8" fillId="0" borderId="14" xfId="0" applyNumberFormat="1" applyFont="1" applyBorder="1"/>
    <xf numFmtId="2" fontId="4" fillId="0" borderId="15" xfId="0" applyNumberFormat="1" applyFont="1" applyBorder="1"/>
    <xf numFmtId="165" fontId="4" fillId="0" borderId="11" xfId="0" applyNumberFormat="1" applyFont="1" applyBorder="1"/>
    <xf numFmtId="165" fontId="4" fillId="0" borderId="13" xfId="0" applyNumberFormat="1" applyFont="1" applyBorder="1"/>
    <xf numFmtId="0" fontId="6" fillId="4" borderId="0" xfId="0" applyFont="1" applyFill="1"/>
    <xf numFmtId="0" fontId="4" fillId="4" borderId="0" xfId="0" applyFont="1" applyFill="1"/>
    <xf numFmtId="0" fontId="8" fillId="0" borderId="0" xfId="0" applyFont="1"/>
    <xf numFmtId="0" fontId="2" fillId="4" borderId="0" xfId="0" applyFont="1" applyFill="1"/>
    <xf numFmtId="0" fontId="9" fillId="0" borderId="0" xfId="0" applyFont="1"/>
    <xf numFmtId="0" fontId="9" fillId="0" borderId="4" xfId="0" applyFont="1" applyBorder="1"/>
    <xf numFmtId="2" fontId="9" fillId="0" borderId="4" xfId="0" applyNumberFormat="1" applyFont="1" applyBorder="1"/>
    <xf numFmtId="0" fontId="9" fillId="0" borderId="5" xfId="0" applyFont="1" applyBorder="1"/>
    <xf numFmtId="2" fontId="2" fillId="0" borderId="4" xfId="0" applyNumberFormat="1" applyFont="1" applyBorder="1"/>
    <xf numFmtId="0" fontId="9" fillId="4" borderId="0" xfId="0" applyFont="1" applyFill="1"/>
    <xf numFmtId="164" fontId="2" fillId="0" borderId="0" xfId="0" applyNumberFormat="1" applyFont="1" applyAlignment="1">
      <alignment horizontal="right"/>
    </xf>
    <xf numFmtId="0" fontId="2" fillId="0" borderId="12" xfId="0" applyFont="1" applyBorder="1" applyAlignment="1">
      <alignment horizontal="right"/>
    </xf>
    <xf numFmtId="2" fontId="2" fillId="0" borderId="0" xfId="0" applyNumberFormat="1" applyFont="1" applyAlignment="1">
      <alignment horizontal="right"/>
    </xf>
    <xf numFmtId="2" fontId="8" fillId="0" borderId="0" xfId="0" applyNumberFormat="1" applyFont="1" applyAlignment="1">
      <alignment horizontal="right"/>
    </xf>
    <xf numFmtId="2" fontId="2" fillId="0" borderId="12" xfId="0" applyNumberFormat="1" applyFont="1" applyBorder="1" applyAlignment="1">
      <alignment horizontal="right"/>
    </xf>
    <xf numFmtId="2" fontId="9" fillId="0" borderId="0" xfId="0" applyNumberFormat="1" applyFont="1"/>
    <xf numFmtId="2" fontId="2" fillId="0" borderId="14" xfId="0" applyNumberFormat="1" applyFont="1" applyBorder="1" applyAlignment="1">
      <alignment horizontal="right"/>
    </xf>
    <xf numFmtId="2" fontId="8" fillId="0" borderId="14" xfId="0" applyNumberFormat="1" applyFont="1" applyBorder="1" applyAlignment="1">
      <alignment horizontal="right"/>
    </xf>
    <xf numFmtId="2" fontId="2" fillId="0" borderId="15" xfId="0" applyNumberFormat="1" applyFont="1" applyBorder="1" applyAlignment="1">
      <alignment horizontal="right"/>
    </xf>
    <xf numFmtId="2" fontId="9" fillId="0" borderId="14" xfId="0" applyNumberFormat="1" applyFont="1" applyBorder="1"/>
    <xf numFmtId="2" fontId="9" fillId="0" borderId="12" xfId="0" applyNumberFormat="1" applyFont="1" applyBorder="1"/>
    <xf numFmtId="0" fontId="9" fillId="0" borderId="14" xfId="0" applyFont="1" applyBorder="1"/>
    <xf numFmtId="0" fontId="2" fillId="5" borderId="0" xfId="0" applyFont="1" applyFill="1"/>
    <xf numFmtId="0" fontId="9" fillId="0" borderId="12" xfId="0" applyFont="1" applyBorder="1"/>
    <xf numFmtId="0" fontId="9" fillId="5" borderId="0" xfId="0" applyFont="1" applyFill="1"/>
    <xf numFmtId="0" fontId="1" fillId="0" borderId="17" xfId="0" applyFont="1" applyBorder="1"/>
    <xf numFmtId="0" fontId="10" fillId="0" borderId="17" xfId="0" applyFont="1" applyBorder="1"/>
    <xf numFmtId="0" fontId="11" fillId="0" borderId="17" xfId="0" applyFont="1" applyBorder="1"/>
    <xf numFmtId="0" fontId="2" fillId="0" borderId="17" xfId="0" applyFont="1" applyBorder="1"/>
    <xf numFmtId="0" fontId="2" fillId="6" borderId="18" xfId="0" applyFont="1" applyFill="1" applyBorder="1"/>
    <xf numFmtId="0" fontId="9" fillId="6" borderId="18" xfId="0" applyFont="1" applyFill="1" applyBorder="1"/>
    <xf numFmtId="0" fontId="9" fillId="0" borderId="17" xfId="0" applyFont="1" applyBorder="1"/>
    <xf numFmtId="0" fontId="4" fillId="7" borderId="3" xfId="0" applyFont="1" applyFill="1" applyBorder="1"/>
    <xf numFmtId="0" fontId="2" fillId="0" borderId="0" xfId="0" applyFont="1" applyAlignment="1">
      <alignment horizontal="right"/>
    </xf>
    <xf numFmtId="0" fontId="2" fillId="0" borderId="7" xfId="0" applyFont="1" applyBorder="1"/>
    <xf numFmtId="0" fontId="9" fillId="0" borderId="1" xfId="0" applyFont="1" applyBorder="1"/>
    <xf numFmtId="0" fontId="9" fillId="7" borderId="1" xfId="0" applyFont="1" applyFill="1" applyBorder="1"/>
    <xf numFmtId="0" fontId="9" fillId="0" borderId="19" xfId="0" applyFont="1" applyBorder="1"/>
    <xf numFmtId="0" fontId="4" fillId="7" borderId="1" xfId="0" applyFont="1" applyFill="1" applyBorder="1"/>
    <xf numFmtId="0" fontId="2" fillId="0" borderId="19" xfId="0" applyFont="1" applyBorder="1"/>
    <xf numFmtId="2" fontId="4" fillId="7" borderId="0" xfId="0" applyNumberFormat="1" applyFont="1" applyFill="1"/>
    <xf numFmtId="0" fontId="12" fillId="0" borderId="0" xfId="0" applyFont="1"/>
    <xf numFmtId="2" fontId="2" fillId="0" borderId="11" xfId="0" applyNumberFormat="1" applyFont="1" applyBorder="1" applyAlignment="1">
      <alignment horizontal="right"/>
    </xf>
    <xf numFmtId="2" fontId="9" fillId="7" borderId="0" xfId="0" applyNumberFormat="1" applyFont="1" applyFill="1"/>
    <xf numFmtId="2" fontId="4" fillId="7" borderId="14" xfId="0" applyNumberFormat="1" applyFont="1" applyFill="1" applyBorder="1"/>
    <xf numFmtId="2" fontId="2" fillId="0" borderId="13" xfId="0" applyNumberFormat="1" applyFont="1" applyBorder="1" applyAlignment="1">
      <alignment horizontal="right"/>
    </xf>
    <xf numFmtId="2" fontId="9" fillId="7" borderId="14" xfId="0" applyNumberFormat="1" applyFont="1" applyFill="1" applyBorder="1"/>
    <xf numFmtId="2" fontId="4" fillId="7" borderId="4" xfId="0" applyNumberFormat="1" applyFont="1" applyFill="1" applyBorder="1"/>
    <xf numFmtId="2" fontId="9" fillId="0" borderId="1" xfId="0" applyNumberFormat="1" applyFont="1" applyBorder="1"/>
    <xf numFmtId="2" fontId="9" fillId="7" borderId="1" xfId="0" applyNumberFormat="1" applyFont="1" applyFill="1" applyBorder="1"/>
    <xf numFmtId="2" fontId="2" fillId="0" borderId="1" xfId="0" applyNumberFormat="1" applyFont="1" applyBorder="1"/>
    <xf numFmtId="2" fontId="9" fillId="0" borderId="19" xfId="0" applyNumberFormat="1" applyFont="1" applyBorder="1"/>
    <xf numFmtId="164" fontId="4" fillId="7" borderId="8" xfId="0" applyNumberFormat="1" applyFont="1" applyFill="1" applyBorder="1"/>
    <xf numFmtId="164" fontId="2" fillId="0" borderId="7" xfId="0" applyNumberFormat="1" applyFont="1" applyBorder="1"/>
    <xf numFmtId="164" fontId="2" fillId="0" borderId="1" xfId="0" applyNumberFormat="1" applyFont="1" applyBorder="1"/>
    <xf numFmtId="164" fontId="9" fillId="7" borderId="1" xfId="0" applyNumberFormat="1" applyFont="1" applyFill="1" applyBorder="1"/>
    <xf numFmtId="165" fontId="7" fillId="0" borderId="11" xfId="0" applyNumberFormat="1" applyFont="1" applyBorder="1"/>
    <xf numFmtId="165" fontId="7" fillId="0" borderId="0" xfId="0" applyNumberFormat="1" applyFont="1"/>
    <xf numFmtId="165" fontId="7" fillId="7" borderId="0" xfId="0" applyNumberFormat="1" applyFont="1" applyFill="1"/>
    <xf numFmtId="165" fontId="7" fillId="0" borderId="12" xfId="0" applyNumberFormat="1" applyFont="1" applyBorder="1"/>
    <xf numFmtId="165" fontId="7" fillId="0" borderId="11" xfId="0" applyNumberFormat="1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65" fontId="9" fillId="7" borderId="0" xfId="0" applyNumberFormat="1" applyFont="1" applyFill="1"/>
    <xf numFmtId="165" fontId="7" fillId="0" borderId="12" xfId="0" applyNumberFormat="1" applyFont="1" applyBorder="1" applyAlignment="1">
      <alignment horizontal="right"/>
    </xf>
    <xf numFmtId="0" fontId="13" fillId="0" borderId="0" xfId="0" applyFont="1"/>
    <xf numFmtId="0" fontId="14" fillId="0" borderId="0" xfId="0" applyFont="1"/>
    <xf numFmtId="2" fontId="7" fillId="0" borderId="0" xfId="0" applyNumberFormat="1" applyFont="1" applyAlignment="1">
      <alignment horizontal="center"/>
    </xf>
    <xf numFmtId="165" fontId="7" fillId="0" borderId="13" xfId="0" applyNumberFormat="1" applyFont="1" applyBorder="1"/>
    <xf numFmtId="165" fontId="7" fillId="0" borderId="14" xfId="0" applyNumberFormat="1" applyFont="1" applyBorder="1"/>
    <xf numFmtId="165" fontId="7" fillId="7" borderId="14" xfId="0" applyNumberFormat="1" applyFont="1" applyFill="1" applyBorder="1"/>
    <xf numFmtId="165" fontId="7" fillId="0" borderId="13" xfId="0" applyNumberFormat="1" applyFont="1" applyBorder="1" applyAlignment="1">
      <alignment horizontal="right"/>
    </xf>
    <xf numFmtId="165" fontId="7" fillId="0" borderId="14" xfId="0" applyNumberFormat="1" applyFont="1" applyBorder="1" applyAlignment="1">
      <alignment horizontal="right"/>
    </xf>
    <xf numFmtId="165" fontId="9" fillId="7" borderId="14" xfId="0" applyNumberFormat="1" applyFont="1" applyFill="1" applyBorder="1"/>
    <xf numFmtId="165" fontId="7" fillId="0" borderId="15" xfId="0" applyNumberFormat="1" applyFont="1" applyBorder="1" applyAlignment="1">
      <alignment horizontal="right"/>
    </xf>
    <xf numFmtId="2" fontId="7" fillId="0" borderId="14" xfId="0" applyNumberFormat="1" applyFont="1" applyBorder="1" applyAlignment="1">
      <alignment horizontal="center"/>
    </xf>
    <xf numFmtId="165" fontId="7" fillId="0" borderId="16" xfId="0" applyNumberFormat="1" applyFont="1" applyBorder="1"/>
    <xf numFmtId="0" fontId="7" fillId="0" borderId="12" xfId="0" applyFont="1" applyBorder="1"/>
    <xf numFmtId="0" fontId="15" fillId="0" borderId="0" xfId="0" applyFont="1"/>
    <xf numFmtId="0" fontId="16" fillId="0" borderId="0" xfId="0" applyFont="1"/>
    <xf numFmtId="2" fontId="16" fillId="0" borderId="0" xfId="0" applyNumberFormat="1" applyFont="1"/>
    <xf numFmtId="2" fontId="16" fillId="0" borderId="0" xfId="0" applyNumberFormat="1" applyFont="1" applyAlignment="1">
      <alignment horizontal="center"/>
    </xf>
    <xf numFmtId="2" fontId="16" fillId="0" borderId="14" xfId="0" applyNumberFormat="1" applyFont="1" applyBorder="1" applyAlignment="1">
      <alignment horizontal="center"/>
    </xf>
    <xf numFmtId="165" fontId="16" fillId="0" borderId="16" xfId="0" applyNumberFormat="1" applyFont="1" applyBorder="1"/>
    <xf numFmtId="2" fontId="7" fillId="0" borderId="0" xfId="0" applyNumberFormat="1" applyFont="1" applyAlignment="1">
      <alignment horizontal="right"/>
    </xf>
    <xf numFmtId="0" fontId="16" fillId="0" borderId="12" xfId="0" applyFont="1" applyBorder="1"/>
    <xf numFmtId="165" fontId="16" fillId="0" borderId="15" xfId="0" applyNumberFormat="1" applyFont="1" applyBorder="1" applyAlignment="1">
      <alignment horizontal="right"/>
    </xf>
    <xf numFmtId="0" fontId="17" fillId="0" borderId="0" xfId="0" applyFont="1"/>
    <xf numFmtId="0" fontId="2" fillId="8" borderId="0" xfId="0" applyFont="1" applyFill="1"/>
    <xf numFmtId="0" fontId="4" fillId="0" borderId="11" xfId="0" applyFont="1" applyBorder="1"/>
    <xf numFmtId="0" fontId="10" fillId="0" borderId="0" xfId="0" applyFont="1"/>
    <xf numFmtId="0" fontId="2" fillId="9" borderId="0" xfId="0" applyFont="1" applyFill="1"/>
    <xf numFmtId="0" fontId="18" fillId="0" borderId="0" xfId="0" applyFont="1"/>
    <xf numFmtId="2" fontId="1" fillId="0" borderId="0" xfId="0" applyNumberFormat="1" applyFont="1"/>
    <xf numFmtId="2" fontId="19" fillId="0" borderId="0" xfId="0" applyNumberFormat="1" applyFont="1"/>
    <xf numFmtId="0" fontId="1" fillId="3" borderId="0" xfId="0" applyFont="1" applyFill="1" applyAlignment="1">
      <alignment wrapText="1"/>
    </xf>
    <xf numFmtId="0" fontId="2" fillId="3" borderId="0" xfId="0" applyFont="1" applyFill="1"/>
    <xf numFmtId="0" fontId="7" fillId="3" borderId="0" xfId="0" applyFont="1" applyFill="1"/>
    <xf numFmtId="0" fontId="20" fillId="0" borderId="0" xfId="0" applyFont="1"/>
    <xf numFmtId="0" fontId="7" fillId="0" borderId="0" xfId="0" applyFont="1" applyAlignment="1">
      <alignment horizontal="right"/>
    </xf>
    <xf numFmtId="0" fontId="2" fillId="10" borderId="0" xfId="0" applyFont="1" applyFill="1"/>
    <xf numFmtId="2" fontId="1" fillId="0" borderId="0" xfId="0" applyNumberFormat="1" applyFont="1" applyAlignment="1">
      <alignment horizontal="right"/>
    </xf>
    <xf numFmtId="2" fontId="20" fillId="0" borderId="0" xfId="0" applyNumberFormat="1" applyFont="1"/>
    <xf numFmtId="2" fontId="1" fillId="10" borderId="0" xfId="0" applyNumberFormat="1" applyFont="1" applyFill="1" applyAlignment="1">
      <alignment horizontal="right"/>
    </xf>
    <xf numFmtId="0" fontId="2" fillId="3" borderId="0" xfId="0" applyFont="1" applyFill="1" applyAlignment="1">
      <alignment horizontal="right"/>
    </xf>
    <xf numFmtId="2" fontId="2" fillId="8" borderId="0" xfId="0" applyNumberFormat="1" applyFont="1" applyFill="1" applyAlignment="1">
      <alignment horizontal="right"/>
    </xf>
    <xf numFmtId="2" fontId="2" fillId="3" borderId="0" xfId="0" applyNumberFormat="1" applyFont="1" applyFill="1" applyAlignment="1">
      <alignment horizontal="right"/>
    </xf>
    <xf numFmtId="2" fontId="2" fillId="8" borderId="0" xfId="0" applyNumberFormat="1" applyFont="1" applyFill="1"/>
    <xf numFmtId="2" fontId="2" fillId="3" borderId="0" xfId="0" applyNumberFormat="1" applyFont="1" applyFill="1"/>
    <xf numFmtId="2" fontId="2" fillId="3" borderId="12" xfId="0" applyNumberFormat="1" applyFont="1" applyFill="1" applyBorder="1"/>
    <xf numFmtId="2" fontId="22" fillId="0" borderId="0" xfId="0" applyNumberFormat="1" applyFont="1" applyAlignment="1">
      <alignment horizontal="right"/>
    </xf>
    <xf numFmtId="0" fontId="2" fillId="2" borderId="0" xfId="0" applyFont="1" applyFill="1" applyAlignment="1">
      <alignment horizontal="right"/>
    </xf>
    <xf numFmtId="2" fontId="2" fillId="11" borderId="0" xfId="0" applyNumberFormat="1" applyFont="1" applyFill="1"/>
    <xf numFmtId="2" fontId="2" fillId="2" borderId="0" xfId="0" applyNumberFormat="1" applyFont="1" applyFill="1"/>
    <xf numFmtId="2" fontId="2" fillId="2" borderId="12" xfId="0" applyNumberFormat="1" applyFont="1" applyFill="1" applyBorder="1"/>
    <xf numFmtId="0" fontId="2" fillId="5" borderId="14" xfId="0" applyFont="1" applyFill="1" applyBorder="1" applyAlignment="1">
      <alignment horizontal="right"/>
    </xf>
    <xf numFmtId="2" fontId="2" fillId="12" borderId="14" xfId="0" applyNumberFormat="1" applyFont="1" applyFill="1" applyBorder="1"/>
    <xf numFmtId="2" fontId="2" fillId="5" borderId="14" xfId="0" applyNumberFormat="1" applyFont="1" applyFill="1" applyBorder="1"/>
    <xf numFmtId="2" fontId="2" fillId="5" borderId="15" xfId="0" applyNumberFormat="1" applyFont="1" applyFill="1" applyBorder="1"/>
    <xf numFmtId="0" fontId="8" fillId="0" borderId="0" xfId="0" applyFont="1" applyAlignment="1">
      <alignment horizontal="right"/>
    </xf>
    <xf numFmtId="0" fontId="20" fillId="3" borderId="0" xfId="0" applyFont="1" applyFill="1"/>
    <xf numFmtId="0" fontId="1" fillId="2" borderId="0" xfId="0" applyFont="1" applyFill="1" applyAlignment="1">
      <alignment wrapText="1"/>
    </xf>
    <xf numFmtId="0" fontId="7" fillId="2" borderId="0" xfId="0" applyFont="1" applyFill="1"/>
    <xf numFmtId="2" fontId="1" fillId="13" borderId="0" xfId="0" applyNumberFormat="1" applyFont="1" applyFill="1" applyAlignment="1">
      <alignment horizontal="right"/>
    </xf>
    <xf numFmtId="0" fontId="1" fillId="14" borderId="0" xfId="0" applyFont="1" applyFill="1" applyAlignment="1">
      <alignment wrapText="1"/>
    </xf>
    <xf numFmtId="0" fontId="2" fillId="14" borderId="0" xfId="0" applyFont="1" applyFill="1"/>
    <xf numFmtId="0" fontId="7" fillId="14" borderId="0" xfId="0" applyFont="1" applyFill="1"/>
    <xf numFmtId="0" fontId="1" fillId="8" borderId="0" xfId="0" applyFont="1" applyFill="1" applyAlignment="1">
      <alignment wrapText="1"/>
    </xf>
    <xf numFmtId="0" fontId="7" fillId="8" borderId="0" xfId="0" applyFont="1" applyFill="1"/>
    <xf numFmtId="2" fontId="1" fillId="8" borderId="0" xfId="0" applyNumberFormat="1" applyFont="1" applyFill="1" applyAlignment="1">
      <alignment horizontal="right"/>
    </xf>
    <xf numFmtId="0" fontId="1" fillId="9" borderId="0" xfId="0" applyFont="1" applyFill="1" applyAlignment="1">
      <alignment wrapText="1"/>
    </xf>
    <xf numFmtId="0" fontId="7" fillId="9" borderId="0" xfId="0" applyFont="1" applyFill="1"/>
    <xf numFmtId="2" fontId="1" fillId="9" borderId="0" xfId="0" applyNumberFormat="1" applyFont="1" applyFill="1" applyAlignment="1">
      <alignment horizontal="right"/>
    </xf>
    <xf numFmtId="0" fontId="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" fillId="15" borderId="0" xfId="0" applyFont="1" applyFill="1"/>
    <xf numFmtId="1" fontId="2" fillId="0" borderId="0" xfId="0" applyNumberFormat="1" applyFont="1"/>
    <xf numFmtId="2" fontId="2" fillId="10" borderId="0" xfId="0" applyNumberFormat="1" applyFont="1" applyFill="1"/>
    <xf numFmtId="2" fontId="2" fillId="15" borderId="0" xfId="0" applyNumberFormat="1" applyFont="1" applyFill="1"/>
    <xf numFmtId="2" fontId="2" fillId="13" borderId="0" xfId="0" applyNumberFormat="1" applyFont="1" applyFill="1"/>
    <xf numFmtId="166" fontId="2" fillId="0" borderId="0" xfId="0" applyNumberFormat="1" applyFont="1"/>
    <xf numFmtId="1" fontId="7" fillId="0" borderId="0" xfId="0" applyNumberFormat="1" applyFont="1"/>
    <xf numFmtId="2" fontId="7" fillId="10" borderId="0" xfId="0" applyNumberFormat="1" applyFont="1" applyFill="1"/>
    <xf numFmtId="2" fontId="7" fillId="15" borderId="0" xfId="0" applyNumberFormat="1" applyFont="1" applyFill="1"/>
    <xf numFmtId="2" fontId="7" fillId="8" borderId="0" xfId="0" applyNumberFormat="1" applyFont="1" applyFill="1"/>
    <xf numFmtId="2" fontId="7" fillId="13" borderId="0" xfId="0" applyNumberFormat="1" applyFont="1" applyFill="1"/>
    <xf numFmtId="2" fontId="7" fillId="3" borderId="0" xfId="0" applyNumberFormat="1" applyFont="1" applyFill="1"/>
    <xf numFmtId="0" fontId="2" fillId="0" borderId="20" xfId="0" applyFont="1" applyBorder="1"/>
    <xf numFmtId="0" fontId="2" fillId="0" borderId="21" xfId="0" applyFont="1" applyBorder="1"/>
    <xf numFmtId="0" fontId="2" fillId="0" borderId="22" xfId="0" applyFont="1" applyBorder="1"/>
    <xf numFmtId="166" fontId="2" fillId="0" borderId="23" xfId="0" applyNumberFormat="1" applyFont="1" applyBorder="1"/>
    <xf numFmtId="0" fontId="24" fillId="0" borderId="24" xfId="0" applyFont="1" applyBorder="1"/>
    <xf numFmtId="0" fontId="24" fillId="0" borderId="25" xfId="0" applyFont="1" applyBorder="1"/>
    <xf numFmtId="0" fontId="24" fillId="0" borderId="22" xfId="0" applyFont="1" applyBorder="1"/>
    <xf numFmtId="2" fontId="24" fillId="0" borderId="23" xfId="0" applyNumberFormat="1" applyFont="1" applyBorder="1"/>
    <xf numFmtId="0" fontId="16" fillId="0" borderId="25" xfId="0" applyFont="1" applyBorder="1"/>
    <xf numFmtId="2" fontId="2" fillId="0" borderId="26" xfId="0" applyNumberFormat="1" applyFont="1" applyBorder="1"/>
    <xf numFmtId="167" fontId="2" fillId="0" borderId="0" xfId="0" applyNumberFormat="1" applyFont="1"/>
    <xf numFmtId="0" fontId="2" fillId="0" borderId="23" xfId="0" applyFont="1" applyBorder="1"/>
    <xf numFmtId="0" fontId="25" fillId="0" borderId="0" xfId="0" applyFont="1"/>
    <xf numFmtId="0" fontId="26" fillId="0" borderId="0" xfId="0" applyFont="1"/>
    <xf numFmtId="166" fontId="2" fillId="0" borderId="24" xfId="0" applyNumberFormat="1" applyFont="1" applyBorder="1"/>
    <xf numFmtId="0" fontId="2" fillId="0" borderId="25" xfId="0" applyFont="1" applyBorder="1"/>
    <xf numFmtId="0" fontId="9" fillId="0" borderId="21" xfId="0" applyFont="1" applyBorder="1"/>
    <xf numFmtId="2" fontId="2" fillId="10" borderId="22" xfId="0" applyNumberFormat="1" applyFont="1" applyFill="1" applyBorder="1" applyAlignment="1">
      <alignment horizontal="right"/>
    </xf>
    <xf numFmtId="0" fontId="9" fillId="0" borderId="23" xfId="0" applyFont="1" applyBorder="1"/>
    <xf numFmtId="0" fontId="27" fillId="0" borderId="0" xfId="0" applyFont="1"/>
    <xf numFmtId="1" fontId="2" fillId="0" borderId="22" xfId="0" applyNumberFormat="1" applyFont="1" applyBorder="1" applyAlignment="1">
      <alignment horizontal="right"/>
    </xf>
    <xf numFmtId="0" fontId="2" fillId="0" borderId="24" xfId="0" applyFont="1" applyBorder="1"/>
    <xf numFmtId="0" fontId="1" fillId="0" borderId="1" xfId="0" applyFont="1" applyBorder="1"/>
    <xf numFmtId="0" fontId="9" fillId="0" borderId="25" xfId="0" applyFont="1" applyBorder="1"/>
    <xf numFmtId="2" fontId="2" fillId="8" borderId="22" xfId="0" applyNumberFormat="1" applyFont="1" applyFill="1" applyBorder="1" applyAlignment="1">
      <alignment horizontal="right"/>
    </xf>
    <xf numFmtId="0" fontId="9" fillId="0" borderId="24" xfId="0" applyFont="1" applyBorder="1"/>
    <xf numFmtId="2" fontId="2" fillId="16" borderId="22" xfId="0" applyNumberFormat="1" applyFont="1" applyFill="1" applyBorder="1" applyAlignment="1">
      <alignment horizontal="right"/>
    </xf>
    <xf numFmtId="0" fontId="9" fillId="0" borderId="22" xfId="0" applyFont="1" applyBorder="1"/>
    <xf numFmtId="0" fontId="10" fillId="0" borderId="24" xfId="0" applyFont="1" applyBorder="1"/>
    <xf numFmtId="0" fontId="28" fillId="0" borderId="0" xfId="0" applyFont="1"/>
    <xf numFmtId="0" fontId="2" fillId="0" borderId="0" xfId="0" applyFont="1" applyAlignment="1">
      <alignment wrapText="1"/>
    </xf>
    <xf numFmtId="0" fontId="2" fillId="0" borderId="30" xfId="0" applyFont="1" applyBorder="1" applyAlignment="1">
      <alignment wrapText="1"/>
    </xf>
    <xf numFmtId="2" fontId="2" fillId="17" borderId="0" xfId="0" applyNumberFormat="1" applyFont="1" applyFill="1"/>
    <xf numFmtId="2" fontId="2" fillId="17" borderId="31" xfId="0" applyNumberFormat="1" applyFont="1" applyFill="1" applyBorder="1" applyAlignment="1">
      <alignment wrapText="1"/>
    </xf>
    <xf numFmtId="2" fontId="2" fillId="17" borderId="0" xfId="0" applyNumberFormat="1" applyFont="1" applyFill="1" applyAlignment="1">
      <alignment wrapText="1"/>
    </xf>
    <xf numFmtId="0" fontId="2" fillId="0" borderId="28" xfId="0" applyFont="1" applyBorder="1"/>
    <xf numFmtId="0" fontId="2" fillId="0" borderId="27" xfId="0" applyFont="1" applyBorder="1"/>
    <xf numFmtId="2" fontId="2" fillId="17" borderId="31" xfId="0" applyNumberFormat="1" applyFont="1" applyFill="1" applyBorder="1"/>
    <xf numFmtId="2" fontId="2" fillId="10" borderId="30" xfId="0" applyNumberFormat="1" applyFont="1" applyFill="1" applyBorder="1"/>
    <xf numFmtId="0" fontId="2" fillId="0" borderId="31" xfId="0" applyFont="1" applyBorder="1"/>
    <xf numFmtId="2" fontId="2" fillId="0" borderId="31" xfId="0" applyNumberFormat="1" applyFont="1" applyBorder="1"/>
    <xf numFmtId="0" fontId="2" fillId="0" borderId="30" xfId="0" applyFont="1" applyBorder="1"/>
    <xf numFmtId="2" fontId="2" fillId="0" borderId="32" xfId="0" applyNumberFormat="1" applyFont="1" applyBorder="1" applyAlignment="1">
      <alignment horizontal="right"/>
    </xf>
    <xf numFmtId="2" fontId="2" fillId="0" borderId="17" xfId="0" applyNumberFormat="1" applyFont="1" applyBorder="1" applyAlignment="1">
      <alignment horizontal="right"/>
    </xf>
    <xf numFmtId="0" fontId="7" fillId="0" borderId="30" xfId="0" applyFont="1" applyBorder="1"/>
    <xf numFmtId="2" fontId="7" fillId="17" borderId="0" xfId="0" applyNumberFormat="1" applyFont="1" applyFill="1"/>
    <xf numFmtId="2" fontId="2" fillId="10" borderId="30" xfId="0" applyNumberFormat="1" applyFont="1" applyFill="1" applyBorder="1" applyAlignment="1">
      <alignment horizontal="right"/>
    </xf>
    <xf numFmtId="2" fontId="2" fillId="10" borderId="0" xfId="0" applyNumberFormat="1" applyFont="1" applyFill="1" applyAlignment="1">
      <alignment horizontal="right"/>
    </xf>
    <xf numFmtId="2" fontId="2" fillId="17" borderId="0" xfId="0" applyNumberFormat="1" applyFont="1" applyFill="1" applyAlignment="1">
      <alignment horizontal="right"/>
    </xf>
    <xf numFmtId="0" fontId="2" fillId="0" borderId="28" xfId="0" applyFont="1" applyBorder="1" applyAlignment="1">
      <alignment horizontal="right"/>
    </xf>
    <xf numFmtId="2" fontId="2" fillId="17" borderId="31" xfId="0" applyNumberFormat="1" applyFont="1" applyFill="1" applyBorder="1" applyAlignment="1">
      <alignment horizontal="right"/>
    </xf>
    <xf numFmtId="2" fontId="2" fillId="0" borderId="28" xfId="0" applyNumberFormat="1" applyFont="1" applyBorder="1" applyAlignment="1">
      <alignment horizontal="right"/>
    </xf>
    <xf numFmtId="0" fontId="2" fillId="0" borderId="30" xfId="0" applyFont="1" applyBorder="1" applyAlignment="1">
      <alignment horizontal="right"/>
    </xf>
    <xf numFmtId="0" fontId="2" fillId="0" borderId="33" xfId="0" applyFont="1" applyBorder="1"/>
    <xf numFmtId="0" fontId="2" fillId="0" borderId="34" xfId="0" applyFont="1" applyBorder="1"/>
    <xf numFmtId="0" fontId="2" fillId="0" borderId="11" xfId="0" applyFont="1" applyBorder="1"/>
    <xf numFmtId="0" fontId="2" fillId="0" borderId="13" xfId="0" applyFont="1" applyBorder="1"/>
    <xf numFmtId="2" fontId="2" fillId="0" borderId="14" xfId="0" applyNumberFormat="1" applyFont="1" applyBorder="1"/>
    <xf numFmtId="2" fontId="2" fillId="0" borderId="0" xfId="0" applyNumberFormat="1" applyFont="1" applyAlignment="1">
      <alignment wrapText="1"/>
    </xf>
    <xf numFmtId="0" fontId="2" fillId="16" borderId="0" xfId="0" applyFont="1" applyFill="1"/>
    <xf numFmtId="2" fontId="2" fillId="16" borderId="0" xfId="0" applyNumberFormat="1" applyFont="1" applyFill="1"/>
    <xf numFmtId="166" fontId="2" fillId="16" borderId="0" xfId="0" applyNumberFormat="1" applyFont="1" applyFill="1"/>
    <xf numFmtId="2" fontId="7" fillId="16" borderId="0" xfId="0" applyNumberFormat="1" applyFont="1" applyFill="1"/>
    <xf numFmtId="2" fontId="2" fillId="0" borderId="22" xfId="0" applyNumberFormat="1" applyFont="1" applyBorder="1" applyAlignment="1">
      <alignment horizontal="right"/>
    </xf>
    <xf numFmtId="0" fontId="2" fillId="10" borderId="0" xfId="0" applyFont="1" applyFill="1" applyAlignment="1">
      <alignment horizontal="center"/>
    </xf>
    <xf numFmtId="2" fontId="9" fillId="18" borderId="0" xfId="0" applyNumberFormat="1" applyFont="1" applyFill="1"/>
    <xf numFmtId="2" fontId="29" fillId="0" borderId="0" xfId="0" applyNumberFormat="1" applyFont="1" applyAlignment="1">
      <alignment horizontal="right"/>
    </xf>
    <xf numFmtId="2" fontId="2" fillId="18" borderId="0" xfId="0" applyNumberFormat="1" applyFont="1" applyFill="1" applyAlignment="1">
      <alignment horizontal="right"/>
    </xf>
    <xf numFmtId="0" fontId="2" fillId="19" borderId="0" xfId="0" applyFont="1" applyFill="1" applyAlignment="1">
      <alignment horizontal="center"/>
    </xf>
    <xf numFmtId="0" fontId="2" fillId="20" borderId="0" xfId="0" applyFont="1" applyFill="1" applyAlignment="1">
      <alignment horizontal="center"/>
    </xf>
    <xf numFmtId="0" fontId="2" fillId="21" borderId="0" xfId="0" applyFont="1" applyFill="1" applyAlignment="1">
      <alignment horizontal="center"/>
    </xf>
    <xf numFmtId="0" fontId="2" fillId="22" borderId="0" xfId="0" applyFont="1" applyFill="1" applyAlignment="1">
      <alignment horizontal="center"/>
    </xf>
    <xf numFmtId="2" fontId="2" fillId="21" borderId="0" xfId="0" applyNumberFormat="1" applyFont="1" applyFill="1" applyAlignment="1">
      <alignment horizontal="center"/>
    </xf>
    <xf numFmtId="0" fontId="2" fillId="0" borderId="14" xfId="0" applyFont="1" applyBorder="1"/>
    <xf numFmtId="0" fontId="2" fillId="0" borderId="15" xfId="0" applyFont="1" applyBorder="1"/>
    <xf numFmtId="0" fontId="24" fillId="0" borderId="23" xfId="0" applyFont="1" applyBorder="1"/>
    <xf numFmtId="2" fontId="2" fillId="23" borderId="22" xfId="0" applyNumberFormat="1" applyFont="1" applyFill="1" applyBorder="1" applyAlignment="1">
      <alignment horizontal="right"/>
    </xf>
    <xf numFmtId="0" fontId="2" fillId="0" borderId="4" xfId="0" applyFont="1" applyBorder="1"/>
    <xf numFmtId="0" fontId="21" fillId="0" borderId="4" xfId="0" applyFont="1" applyBorder="1"/>
    <xf numFmtId="0" fontId="21" fillId="0" borderId="5" xfId="0" applyFont="1" applyBorder="1"/>
    <xf numFmtId="0" fontId="2" fillId="0" borderId="0" xfId="0" applyFont="1"/>
    <xf numFmtId="0" fontId="0" fillId="0" borderId="0" xfId="0"/>
    <xf numFmtId="0" fontId="2" fillId="0" borderId="27" xfId="0" applyFont="1" applyBorder="1" applyAlignment="1">
      <alignment horizontal="center"/>
    </xf>
    <xf numFmtId="0" fontId="21" fillId="0" borderId="28" xfId="0" applyFont="1" applyBorder="1"/>
    <xf numFmtId="0" fontId="21" fillId="0" borderId="29" xfId="0" applyFont="1" applyBorder="1"/>
    <xf numFmtId="0" fontId="2" fillId="0" borderId="0" xfId="0" applyFont="1" applyAlignment="1">
      <alignment horizontal="center"/>
    </xf>
  </cellXfs>
  <cellStyles count="1">
    <cellStyle name="Normal" xfId="0" builtinId="0"/>
  </cellStyles>
  <dxfs count="159">
    <dxf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EFEFEF"/>
          <bgColor rgb="FFEFEFE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fu.ca/~jackd/Stat302/Wk04-2_Full.pdf" TargetMode="External"/><Relationship Id="rId2" Type="http://schemas.openxmlformats.org/officeDocument/2006/relationships/hyperlink" Target="https://www.spss-tutorials.com/effect-size/" TargetMode="External"/><Relationship Id="rId1" Type="http://schemas.openxmlformats.org/officeDocument/2006/relationships/hyperlink" Target="https://www.danielsoper.com/statcalc/calculator.aspx?id=4" TargetMode="External"/><Relationship Id="rId6" Type="http://schemas.openxmlformats.org/officeDocument/2006/relationships/hyperlink" Target="https://elvers.us/stats/tables/qprobability.html" TargetMode="External"/><Relationship Id="rId5" Type="http://schemas.openxmlformats.org/officeDocument/2006/relationships/hyperlink" Target="https://www.stat.purdue.edu/~lingsong/teaching/2018fall/q-table.pdf" TargetMode="External"/><Relationship Id="rId4" Type="http://schemas.openxmlformats.org/officeDocument/2006/relationships/hyperlink" Target="https://www.socscistatistics.com/pvalues/qcalculator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O1126"/>
  <sheetViews>
    <sheetView tabSelected="1" workbookViewId="0"/>
  </sheetViews>
  <sheetFormatPr defaultColWidth="14.42578125" defaultRowHeight="15" customHeight="1"/>
  <cols>
    <col min="1" max="1" width="16.5703125" customWidth="1"/>
    <col min="2" max="2" width="5" customWidth="1"/>
    <col min="3" max="3" width="19.7109375" customWidth="1"/>
    <col min="4" max="4" width="8.140625" customWidth="1"/>
    <col min="5" max="5" width="7.140625" customWidth="1"/>
    <col min="6" max="6" width="14.42578125" customWidth="1"/>
    <col min="7" max="7" width="8.85546875" customWidth="1"/>
    <col min="8" max="8" width="6" customWidth="1"/>
    <col min="9" max="9" width="14.7109375" customWidth="1"/>
    <col min="10" max="10" width="10.28515625" customWidth="1"/>
    <col min="11" max="11" width="6.28515625" customWidth="1"/>
    <col min="12" max="12" width="6.140625" customWidth="1"/>
    <col min="13" max="13" width="5.42578125" customWidth="1"/>
    <col min="14" max="14" width="15.140625" customWidth="1"/>
    <col min="15" max="15" width="9.85546875" customWidth="1"/>
    <col min="16" max="16" width="8.5703125" customWidth="1"/>
    <col min="17" max="17" width="9.140625" customWidth="1"/>
    <col min="18" max="19" width="6" customWidth="1"/>
    <col min="20" max="20" width="7.5703125" customWidth="1"/>
    <col min="21" max="21" width="6.85546875" customWidth="1"/>
    <col min="22" max="22" width="8.7109375" customWidth="1"/>
    <col min="23" max="23" width="4.28515625" customWidth="1"/>
    <col min="24" max="24" width="6.85546875" customWidth="1"/>
    <col min="25" max="25" width="4.85546875" customWidth="1"/>
    <col min="26" max="41" width="8.7109375" customWidth="1"/>
  </cols>
  <sheetData>
    <row r="1" spans="1:41">
      <c r="A1" s="1" t="s">
        <v>0</v>
      </c>
      <c r="B1" s="2"/>
      <c r="C1" s="2">
        <v>30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>
      <c r="A4" s="6" t="s">
        <v>2</v>
      </c>
      <c r="B4" s="5"/>
      <c r="C4" s="7" t="s">
        <v>3</v>
      </c>
      <c r="D4" s="8" t="s">
        <v>4</v>
      </c>
      <c r="E4" s="9"/>
      <c r="F4" s="9"/>
      <c r="G4" s="9"/>
      <c r="H4" s="9"/>
      <c r="I4" s="10"/>
      <c r="J4" s="11"/>
      <c r="K4" s="12" t="s">
        <v>5</v>
      </c>
      <c r="L4" s="10"/>
      <c r="M4" s="10"/>
      <c r="N4" s="10"/>
      <c r="O4" s="10"/>
      <c r="P4" s="10"/>
      <c r="Q4" s="13"/>
      <c r="R4" s="5"/>
      <c r="S4" s="2"/>
      <c r="T4" s="2"/>
      <c r="U4" s="2"/>
    </row>
    <row r="5" spans="1:41">
      <c r="A5" s="14" t="s">
        <v>6</v>
      </c>
      <c r="B5" s="5"/>
      <c r="C5" s="5" t="s">
        <v>7</v>
      </c>
      <c r="D5" s="15" t="s">
        <v>8</v>
      </c>
      <c r="E5" s="16">
        <v>44564</v>
      </c>
      <c r="F5" s="17" t="s">
        <v>9</v>
      </c>
      <c r="G5" s="17" t="s">
        <v>10</v>
      </c>
      <c r="H5" s="16">
        <v>44596</v>
      </c>
      <c r="I5" s="18" t="s">
        <v>11</v>
      </c>
      <c r="J5" s="19" t="s">
        <v>12</v>
      </c>
      <c r="K5" s="20">
        <v>44564</v>
      </c>
      <c r="L5" s="21">
        <v>44564</v>
      </c>
      <c r="M5" s="22" t="s">
        <v>9</v>
      </c>
      <c r="N5" s="21">
        <v>44596</v>
      </c>
      <c r="O5" s="21">
        <v>44596</v>
      </c>
      <c r="P5" s="22" t="s">
        <v>11</v>
      </c>
      <c r="Q5" s="23" t="s">
        <v>13</v>
      </c>
      <c r="U5" s="2"/>
    </row>
    <row r="6" spans="1:41">
      <c r="A6" s="6" t="s">
        <v>14</v>
      </c>
      <c r="B6" s="5"/>
      <c r="C6" s="5">
        <v>1</v>
      </c>
      <c r="D6" s="24">
        <v>29.97</v>
      </c>
      <c r="E6" s="25">
        <v>29.98</v>
      </c>
      <c r="F6" s="26">
        <f t="shared" ref="F6:F10" si="0">(D6+E6)/2</f>
        <v>29.975000000000001</v>
      </c>
      <c r="G6" s="25">
        <v>29.95</v>
      </c>
      <c r="H6" s="25">
        <v>29.91</v>
      </c>
      <c r="I6" s="26">
        <f t="shared" ref="I6:I10" si="1">(G6+H6)/2</f>
        <v>29.93</v>
      </c>
      <c r="J6" s="27">
        <f t="shared" ref="J6:J10" si="2">AVERAGE(I6,F6)</f>
        <v>29.952500000000001</v>
      </c>
      <c r="K6" s="24">
        <v>30.2</v>
      </c>
      <c r="L6" s="25">
        <v>30.28</v>
      </c>
      <c r="M6" s="26">
        <f t="shared" ref="M6:M10" si="3">AVERAGE(K6:L6)</f>
        <v>30.240000000000002</v>
      </c>
      <c r="N6" s="25">
        <v>30.16</v>
      </c>
      <c r="O6" s="25">
        <v>30.1</v>
      </c>
      <c r="P6" s="26">
        <f t="shared" ref="P6:P10" si="4">AVERAGE(N6:O6)</f>
        <v>30.130000000000003</v>
      </c>
      <c r="Q6" s="28">
        <f t="shared" ref="Q6:Q10" si="5">AVERAGE(P6,M6)</f>
        <v>30.185000000000002</v>
      </c>
      <c r="U6" s="2"/>
    </row>
    <row r="7" spans="1:41">
      <c r="A7" s="14" t="s">
        <v>15</v>
      </c>
      <c r="B7" s="5"/>
      <c r="C7" s="5">
        <v>2</v>
      </c>
      <c r="D7" s="24">
        <v>29.99</v>
      </c>
      <c r="E7" s="25">
        <v>30.03</v>
      </c>
      <c r="F7" s="26">
        <f t="shared" si="0"/>
        <v>30.009999999999998</v>
      </c>
      <c r="G7" s="25">
        <v>29.96</v>
      </c>
      <c r="H7" s="25">
        <v>29.97</v>
      </c>
      <c r="I7" s="26">
        <f t="shared" si="1"/>
        <v>29.965</v>
      </c>
      <c r="J7" s="27">
        <f t="shared" si="2"/>
        <v>29.987499999999997</v>
      </c>
      <c r="K7" s="24">
        <v>30.26</v>
      </c>
      <c r="L7" s="25">
        <v>30.32</v>
      </c>
      <c r="M7" s="26">
        <f t="shared" si="3"/>
        <v>30.29</v>
      </c>
      <c r="N7" s="25">
        <v>30.18</v>
      </c>
      <c r="O7" s="25">
        <v>30.08</v>
      </c>
      <c r="P7" s="26">
        <f t="shared" si="4"/>
        <v>30.13</v>
      </c>
      <c r="Q7" s="28">
        <f t="shared" si="5"/>
        <v>30.21</v>
      </c>
      <c r="U7" s="2"/>
    </row>
    <row r="8" spans="1:41">
      <c r="A8" s="6"/>
      <c r="B8" s="5"/>
      <c r="C8" s="5">
        <v>3</v>
      </c>
      <c r="D8" s="24">
        <v>30.07</v>
      </c>
      <c r="E8" s="25">
        <v>30.08</v>
      </c>
      <c r="F8" s="26">
        <f t="shared" si="0"/>
        <v>30.074999999999999</v>
      </c>
      <c r="G8" s="25">
        <v>30</v>
      </c>
      <c r="H8" s="25">
        <v>30.01</v>
      </c>
      <c r="I8" s="26">
        <f t="shared" si="1"/>
        <v>30.005000000000003</v>
      </c>
      <c r="J8" s="27">
        <f t="shared" si="2"/>
        <v>30.04</v>
      </c>
      <c r="K8" s="24">
        <v>30.3</v>
      </c>
      <c r="L8" s="25">
        <v>30.33</v>
      </c>
      <c r="M8" s="26">
        <f t="shared" si="3"/>
        <v>30.314999999999998</v>
      </c>
      <c r="N8" s="25">
        <v>30.2</v>
      </c>
      <c r="O8" s="25">
        <v>30.11</v>
      </c>
      <c r="P8" s="26">
        <f t="shared" si="4"/>
        <v>30.155000000000001</v>
      </c>
      <c r="Q8" s="28">
        <f t="shared" si="5"/>
        <v>30.234999999999999</v>
      </c>
      <c r="S8" s="2" t="s">
        <v>16</v>
      </c>
      <c r="T8" s="29">
        <f>AVERAGE(F11,M11)</f>
        <v>30.158499999999997</v>
      </c>
      <c r="U8" s="2"/>
    </row>
    <row r="9" spans="1:41">
      <c r="A9" s="30"/>
      <c r="B9" s="5"/>
      <c r="C9" s="5">
        <v>4</v>
      </c>
      <c r="D9" s="24">
        <v>30.07</v>
      </c>
      <c r="E9" s="25">
        <v>30.07</v>
      </c>
      <c r="F9" s="26">
        <f t="shared" si="0"/>
        <v>30.07</v>
      </c>
      <c r="G9" s="25">
        <v>30.01</v>
      </c>
      <c r="H9" s="25">
        <v>29.99</v>
      </c>
      <c r="I9" s="26">
        <f t="shared" si="1"/>
        <v>30</v>
      </c>
      <c r="J9" s="27">
        <f t="shared" si="2"/>
        <v>30.035</v>
      </c>
      <c r="K9" s="24">
        <v>30.32</v>
      </c>
      <c r="L9" s="25">
        <v>30.25</v>
      </c>
      <c r="M9" s="26">
        <f t="shared" si="3"/>
        <v>30.285</v>
      </c>
      <c r="N9" s="25">
        <v>30.15</v>
      </c>
      <c r="O9" s="25">
        <v>30.19</v>
      </c>
      <c r="P9" s="26">
        <f t="shared" si="4"/>
        <v>30.17</v>
      </c>
      <c r="Q9" s="28">
        <f t="shared" si="5"/>
        <v>30.227499999999999</v>
      </c>
      <c r="S9" s="2" t="s">
        <v>17</v>
      </c>
      <c r="T9" s="29">
        <f>AVERAGE(I11,P11)</f>
        <v>30.061999999999998</v>
      </c>
      <c r="U9" s="2"/>
    </row>
    <row r="10" spans="1:41">
      <c r="A10" s="30"/>
      <c r="B10" s="5"/>
      <c r="C10" s="5">
        <v>5</v>
      </c>
      <c r="D10" s="31">
        <v>30.04</v>
      </c>
      <c r="E10" s="32">
        <v>30.03</v>
      </c>
      <c r="F10" s="33">
        <f t="shared" si="0"/>
        <v>30.035</v>
      </c>
      <c r="G10" s="32">
        <v>29.99</v>
      </c>
      <c r="H10" s="32">
        <v>29.98</v>
      </c>
      <c r="I10" s="33">
        <f t="shared" si="1"/>
        <v>29.984999999999999</v>
      </c>
      <c r="J10" s="34">
        <f t="shared" si="2"/>
        <v>30.009999999999998</v>
      </c>
      <c r="K10" s="31">
        <v>30.33</v>
      </c>
      <c r="L10" s="32">
        <v>30.25</v>
      </c>
      <c r="M10" s="33">
        <f t="shared" si="3"/>
        <v>30.29</v>
      </c>
      <c r="N10" s="32">
        <v>30.12</v>
      </c>
      <c r="O10" s="32">
        <v>30.18</v>
      </c>
      <c r="P10" s="33">
        <f t="shared" si="4"/>
        <v>30.15</v>
      </c>
      <c r="Q10" s="35">
        <f t="shared" si="5"/>
        <v>30.22</v>
      </c>
      <c r="U10" s="2"/>
    </row>
    <row r="11" spans="1:41">
      <c r="A11" s="30"/>
      <c r="B11" s="5"/>
      <c r="C11" s="5"/>
      <c r="D11" s="25"/>
      <c r="E11" s="2"/>
      <c r="F11" s="25">
        <f>AVERAGE(F6:F10)</f>
        <v>30.032999999999998</v>
      </c>
      <c r="G11" s="25"/>
      <c r="H11" s="25"/>
      <c r="I11" s="25">
        <f t="shared" ref="I11:J11" si="6">AVERAGE(I6:I10)</f>
        <v>29.976999999999997</v>
      </c>
      <c r="J11" s="36">
        <f t="shared" si="6"/>
        <v>30.004999999999995</v>
      </c>
      <c r="K11" s="26"/>
      <c r="L11" s="26"/>
      <c r="M11" s="26">
        <f>AVERAGE(M6:M10)</f>
        <v>30.283999999999999</v>
      </c>
      <c r="N11" s="26"/>
      <c r="O11" s="26"/>
      <c r="P11" s="26">
        <f t="shared" ref="P11:Q11" si="7">AVERAGE(P6:P10)</f>
        <v>30.147000000000002</v>
      </c>
      <c r="Q11" s="37">
        <f t="shared" si="7"/>
        <v>30.215499999999999</v>
      </c>
      <c r="R11" s="5"/>
      <c r="S11" s="38">
        <f>AVERAGE(Q11,J11)</f>
        <v>30.110249999999997</v>
      </c>
      <c r="T11" s="2" t="s">
        <v>18</v>
      </c>
      <c r="U11" s="2"/>
    </row>
    <row r="12" spans="1:41">
      <c r="A12" s="30"/>
      <c r="B12" s="5"/>
      <c r="C12" s="5"/>
      <c r="D12" s="25"/>
      <c r="E12" s="2"/>
      <c r="F12" s="25"/>
      <c r="G12" s="25"/>
      <c r="H12" s="25"/>
      <c r="I12" s="25"/>
      <c r="J12" s="25"/>
      <c r="K12" s="26"/>
      <c r="L12" s="26"/>
      <c r="M12" s="26"/>
      <c r="N12" s="26"/>
      <c r="O12" s="26"/>
      <c r="P12" s="26"/>
      <c r="Q12" s="26"/>
      <c r="R12" s="5"/>
      <c r="S12" s="2"/>
      <c r="T12" s="2"/>
      <c r="U12" s="2"/>
    </row>
    <row r="13" spans="1:41">
      <c r="A13" s="30"/>
      <c r="B13" s="5"/>
      <c r="C13" s="7" t="s">
        <v>19</v>
      </c>
      <c r="D13" s="39" t="s">
        <v>4</v>
      </c>
      <c r="E13" s="40"/>
      <c r="F13" s="41"/>
      <c r="G13" s="41"/>
      <c r="H13" s="41"/>
      <c r="I13" s="41"/>
      <c r="J13" s="42"/>
      <c r="K13" s="12" t="s">
        <v>5</v>
      </c>
      <c r="L13" s="10"/>
      <c r="M13" s="10"/>
      <c r="N13" s="10"/>
      <c r="O13" s="10"/>
      <c r="P13" s="10"/>
      <c r="Q13" s="13"/>
      <c r="R13" s="5"/>
      <c r="S13" s="2"/>
      <c r="T13" s="2"/>
      <c r="U13" s="2"/>
    </row>
    <row r="14" spans="1:41">
      <c r="A14" s="30"/>
      <c r="B14" s="5"/>
      <c r="C14" s="5" t="s">
        <v>7</v>
      </c>
      <c r="D14" s="43">
        <v>44564</v>
      </c>
      <c r="E14" s="21">
        <v>44564</v>
      </c>
      <c r="F14" s="22" t="s">
        <v>20</v>
      </c>
      <c r="G14" s="44">
        <v>44596</v>
      </c>
      <c r="H14" s="44">
        <v>44596</v>
      </c>
      <c r="I14" s="18" t="s">
        <v>21</v>
      </c>
      <c r="J14" s="23" t="s">
        <v>22</v>
      </c>
      <c r="K14" s="20">
        <v>44564</v>
      </c>
      <c r="L14" s="21">
        <v>44564</v>
      </c>
      <c r="M14" s="22" t="s">
        <v>9</v>
      </c>
      <c r="N14" s="21">
        <v>44596</v>
      </c>
      <c r="O14" s="21">
        <v>44596</v>
      </c>
      <c r="P14" s="22" t="s">
        <v>11</v>
      </c>
      <c r="Q14" s="23" t="s">
        <v>13</v>
      </c>
      <c r="S14" s="2"/>
      <c r="T14" s="2"/>
      <c r="U14" s="2"/>
    </row>
    <row r="15" spans="1:41">
      <c r="A15" s="30"/>
      <c r="B15" s="5"/>
      <c r="C15" s="5">
        <v>1</v>
      </c>
      <c r="D15" s="45">
        <f t="shared" ref="D15:E15" si="8">ROUND(D6,1)</f>
        <v>30</v>
      </c>
      <c r="E15" s="46">
        <f t="shared" si="8"/>
        <v>30</v>
      </c>
      <c r="F15" s="46">
        <f t="shared" ref="F15:F19" si="9">(D15+E15)/2</f>
        <v>30</v>
      </c>
      <c r="G15" s="47">
        <f t="shared" ref="G15:H15" si="10">ROUND(G6,1)</f>
        <v>30</v>
      </c>
      <c r="H15" s="47">
        <f t="shared" si="10"/>
        <v>29.9</v>
      </c>
      <c r="I15" s="47">
        <f t="shared" ref="I15:I19" si="11">(G15+H15)/2</f>
        <v>29.95</v>
      </c>
      <c r="J15" s="48">
        <f t="shared" ref="J15:J19" si="12">(F15+I15)/2</f>
        <v>29.975000000000001</v>
      </c>
      <c r="K15" s="45">
        <f t="shared" ref="K15:L15" si="13">ROUND(K6,1)</f>
        <v>30.2</v>
      </c>
      <c r="L15" s="46">
        <f t="shared" si="13"/>
        <v>30.3</v>
      </c>
      <c r="M15" s="46">
        <f t="shared" ref="M15:M19" si="14">AVERAGE(K15:L15)</f>
        <v>30.25</v>
      </c>
      <c r="N15" s="46">
        <f t="shared" ref="N15:O15" si="15">ROUND(N6,1)</f>
        <v>30.2</v>
      </c>
      <c r="O15" s="46">
        <f t="shared" si="15"/>
        <v>30.1</v>
      </c>
      <c r="P15" s="46">
        <f t="shared" ref="P15:P19" si="16">AVERAGE(N15:O15)</f>
        <v>30.15</v>
      </c>
      <c r="Q15" s="49">
        <f t="shared" ref="Q15:Q19" si="17">AVERAGE(P15,M15)</f>
        <v>30.2</v>
      </c>
      <c r="R15" s="5"/>
      <c r="S15" s="2"/>
      <c r="T15" s="2"/>
      <c r="U15" s="2"/>
    </row>
    <row r="16" spans="1:41">
      <c r="A16" s="30"/>
      <c r="B16" s="5"/>
      <c r="C16" s="5">
        <v>2</v>
      </c>
      <c r="D16" s="45">
        <f t="shared" ref="D16:E16" si="18">ROUND(D7,1)</f>
        <v>30</v>
      </c>
      <c r="E16" s="46">
        <f t="shared" si="18"/>
        <v>30</v>
      </c>
      <c r="F16" s="46">
        <f t="shared" si="9"/>
        <v>30</v>
      </c>
      <c r="G16" s="47">
        <f t="shared" ref="G16:H16" si="19">ROUND(G7,1)</f>
        <v>30</v>
      </c>
      <c r="H16" s="47">
        <f t="shared" si="19"/>
        <v>30</v>
      </c>
      <c r="I16" s="47">
        <f t="shared" si="11"/>
        <v>30</v>
      </c>
      <c r="J16" s="48">
        <f t="shared" si="12"/>
        <v>30</v>
      </c>
      <c r="K16" s="45">
        <f t="shared" ref="K16:L16" si="20">ROUND(K7,1)</f>
        <v>30.3</v>
      </c>
      <c r="L16" s="46">
        <f t="shared" si="20"/>
        <v>30.3</v>
      </c>
      <c r="M16" s="46">
        <f t="shared" si="14"/>
        <v>30.3</v>
      </c>
      <c r="N16" s="46">
        <f t="shared" ref="N16:O16" si="21">ROUND(N7,1)</f>
        <v>30.2</v>
      </c>
      <c r="O16" s="46">
        <f t="shared" si="21"/>
        <v>30.1</v>
      </c>
      <c r="P16" s="46">
        <f t="shared" si="16"/>
        <v>30.15</v>
      </c>
      <c r="Q16" s="49">
        <f t="shared" si="17"/>
        <v>30.225000000000001</v>
      </c>
      <c r="R16" s="5"/>
      <c r="S16" s="2"/>
      <c r="T16" s="2"/>
      <c r="U16" s="2"/>
    </row>
    <row r="17" spans="1:21">
      <c r="A17" s="30"/>
      <c r="B17" s="5"/>
      <c r="C17" s="5">
        <v>3</v>
      </c>
      <c r="D17" s="45">
        <f t="shared" ref="D17:E17" si="22">ROUND(D8,1)</f>
        <v>30.1</v>
      </c>
      <c r="E17" s="46">
        <f t="shared" si="22"/>
        <v>30.1</v>
      </c>
      <c r="F17" s="46">
        <f t="shared" si="9"/>
        <v>30.1</v>
      </c>
      <c r="G17" s="47">
        <f t="shared" ref="G17:H17" si="23">ROUND(G8,1)</f>
        <v>30</v>
      </c>
      <c r="H17" s="47">
        <f t="shared" si="23"/>
        <v>30</v>
      </c>
      <c r="I17" s="47">
        <f t="shared" si="11"/>
        <v>30</v>
      </c>
      <c r="J17" s="48">
        <f t="shared" si="12"/>
        <v>30.05</v>
      </c>
      <c r="K17" s="45">
        <f t="shared" ref="K17:L17" si="24">ROUND(K8,1)</f>
        <v>30.3</v>
      </c>
      <c r="L17" s="46">
        <f t="shared" si="24"/>
        <v>30.3</v>
      </c>
      <c r="M17" s="46">
        <f t="shared" si="14"/>
        <v>30.3</v>
      </c>
      <c r="N17" s="46">
        <f t="shared" ref="N17:O17" si="25">ROUND(N8,1)</f>
        <v>30.2</v>
      </c>
      <c r="O17" s="46">
        <f t="shared" si="25"/>
        <v>30.1</v>
      </c>
      <c r="P17" s="46">
        <f t="shared" si="16"/>
        <v>30.15</v>
      </c>
      <c r="Q17" s="49">
        <f t="shared" si="17"/>
        <v>30.225000000000001</v>
      </c>
      <c r="R17" s="5"/>
      <c r="S17" s="2"/>
      <c r="T17" s="2"/>
      <c r="U17" s="2"/>
    </row>
    <row r="18" spans="1:21">
      <c r="A18" s="30"/>
      <c r="B18" s="5"/>
      <c r="C18" s="5">
        <v>4</v>
      </c>
      <c r="D18" s="45">
        <f t="shared" ref="D18:E18" si="26">ROUND(D9,1)</f>
        <v>30.1</v>
      </c>
      <c r="E18" s="46">
        <f t="shared" si="26"/>
        <v>30.1</v>
      </c>
      <c r="F18" s="46">
        <f t="shared" si="9"/>
        <v>30.1</v>
      </c>
      <c r="G18" s="47">
        <f t="shared" ref="G18:H18" si="27">ROUND(G9,1)</f>
        <v>30</v>
      </c>
      <c r="H18" s="47">
        <f t="shared" si="27"/>
        <v>30</v>
      </c>
      <c r="I18" s="47">
        <f t="shared" si="11"/>
        <v>30</v>
      </c>
      <c r="J18" s="48">
        <f t="shared" si="12"/>
        <v>30.05</v>
      </c>
      <c r="K18" s="45">
        <f t="shared" ref="K18:L18" si="28">ROUND(K9,1)</f>
        <v>30.3</v>
      </c>
      <c r="L18" s="46">
        <f t="shared" si="28"/>
        <v>30.3</v>
      </c>
      <c r="M18" s="46">
        <f t="shared" si="14"/>
        <v>30.3</v>
      </c>
      <c r="N18" s="46">
        <f t="shared" ref="N18:O18" si="29">ROUND(N9,1)</f>
        <v>30.2</v>
      </c>
      <c r="O18" s="46">
        <f t="shared" si="29"/>
        <v>30.2</v>
      </c>
      <c r="P18" s="46">
        <f t="shared" si="16"/>
        <v>30.2</v>
      </c>
      <c r="Q18" s="49">
        <f t="shared" si="17"/>
        <v>30.25</v>
      </c>
      <c r="R18" s="5"/>
      <c r="S18" s="2"/>
      <c r="T18" s="2"/>
      <c r="U18" s="2"/>
    </row>
    <row r="19" spans="1:21">
      <c r="A19" s="30"/>
      <c r="B19" s="5"/>
      <c r="C19" s="5">
        <v>5</v>
      </c>
      <c r="D19" s="50">
        <f t="shared" ref="D19:E19" si="30">ROUND(D10,1)</f>
        <v>30</v>
      </c>
      <c r="E19" s="51">
        <f t="shared" si="30"/>
        <v>30</v>
      </c>
      <c r="F19" s="51">
        <f t="shared" si="9"/>
        <v>30</v>
      </c>
      <c r="G19" s="52">
        <f t="shared" ref="G19:H19" si="31">ROUND(G10,1)</f>
        <v>30</v>
      </c>
      <c r="H19" s="52">
        <f t="shared" si="31"/>
        <v>30</v>
      </c>
      <c r="I19" s="52">
        <f t="shared" si="11"/>
        <v>30</v>
      </c>
      <c r="J19" s="53">
        <f t="shared" si="12"/>
        <v>30</v>
      </c>
      <c r="K19" s="50">
        <f t="shared" ref="K19:L19" si="32">ROUND(K10,1)</f>
        <v>30.3</v>
      </c>
      <c r="L19" s="51">
        <f t="shared" si="32"/>
        <v>30.3</v>
      </c>
      <c r="M19" s="51">
        <f t="shared" si="14"/>
        <v>30.3</v>
      </c>
      <c r="N19" s="51">
        <f t="shared" ref="N19:O19" si="33">ROUND(N10,1)</f>
        <v>30.1</v>
      </c>
      <c r="O19" s="51">
        <f t="shared" si="33"/>
        <v>30.2</v>
      </c>
      <c r="P19" s="51">
        <f t="shared" si="16"/>
        <v>30.15</v>
      </c>
      <c r="Q19" s="54">
        <f t="shared" si="17"/>
        <v>30.225000000000001</v>
      </c>
      <c r="R19" s="5"/>
      <c r="S19" s="2"/>
      <c r="T19" s="2"/>
      <c r="U19" s="2"/>
    </row>
    <row r="20" spans="1:21">
      <c r="A20" s="30"/>
      <c r="B20" s="5"/>
      <c r="C20" s="5"/>
      <c r="D20" s="25"/>
      <c r="E20" s="25"/>
      <c r="F20" s="25"/>
      <c r="G20" s="25"/>
      <c r="H20" s="25"/>
      <c r="I20" s="25"/>
      <c r="J20" s="55">
        <f>AVERAGE(J15:J19)</f>
        <v>30.014999999999997</v>
      </c>
      <c r="K20" s="25"/>
      <c r="L20" s="5"/>
      <c r="M20" s="5"/>
      <c r="N20" s="5"/>
      <c r="O20" s="5"/>
      <c r="P20" s="5"/>
      <c r="Q20" s="55">
        <f>AVERAGE(Q15:Q19)</f>
        <v>30.225000000000001</v>
      </c>
      <c r="R20" s="5"/>
      <c r="S20" s="56">
        <f>AVERAGE(Q20,J20)</f>
        <v>30.119999999999997</v>
      </c>
      <c r="T20" s="2"/>
      <c r="U20" s="2"/>
    </row>
    <row r="21" spans="1:21">
      <c r="A21" s="30"/>
      <c r="B21" s="5"/>
      <c r="C21" s="5"/>
      <c r="D21" s="5"/>
      <c r="E21" s="5"/>
      <c r="F21" s="5"/>
      <c r="G21" s="5"/>
      <c r="H21" s="5"/>
      <c r="I21" s="25"/>
      <c r="J21" s="5"/>
      <c r="K21" s="5"/>
      <c r="L21" s="5"/>
      <c r="M21" s="5"/>
      <c r="N21" s="5"/>
      <c r="O21" s="5"/>
      <c r="P21" s="5"/>
      <c r="Q21" s="5"/>
      <c r="R21" s="5"/>
      <c r="S21" s="2"/>
      <c r="T21" s="2"/>
      <c r="U21" s="2"/>
    </row>
    <row r="22" spans="1:21">
      <c r="A22" s="57" t="s">
        <v>14</v>
      </c>
      <c r="B22" s="5"/>
      <c r="C22" s="5" t="s">
        <v>3</v>
      </c>
      <c r="D22" s="58" t="s">
        <v>4</v>
      </c>
      <c r="E22" s="10"/>
      <c r="F22" s="10"/>
      <c r="G22" s="10"/>
      <c r="H22" s="10"/>
      <c r="I22" s="41"/>
      <c r="J22" s="13"/>
      <c r="K22" s="12" t="s">
        <v>5</v>
      </c>
      <c r="L22" s="10"/>
      <c r="M22" s="10"/>
      <c r="N22" s="10"/>
      <c r="O22" s="10"/>
      <c r="P22" s="10"/>
      <c r="Q22" s="13"/>
      <c r="R22" s="5"/>
      <c r="S22" s="2"/>
      <c r="T22" s="2"/>
      <c r="U22" s="2"/>
    </row>
    <row r="23" spans="1:21">
      <c r="A23" s="59" t="s">
        <v>23</v>
      </c>
      <c r="B23" s="5"/>
      <c r="C23" s="5" t="s">
        <v>24</v>
      </c>
      <c r="D23" s="60">
        <v>44564</v>
      </c>
      <c r="E23" s="61">
        <v>44564</v>
      </c>
      <c r="F23" s="5" t="s">
        <v>9</v>
      </c>
      <c r="G23" s="61">
        <v>44596</v>
      </c>
      <c r="H23" s="61">
        <v>44596</v>
      </c>
      <c r="I23" s="25" t="s">
        <v>11</v>
      </c>
      <c r="J23" s="62" t="s">
        <v>12</v>
      </c>
      <c r="K23" s="60">
        <v>44564</v>
      </c>
      <c r="L23" s="63">
        <v>44564</v>
      </c>
      <c r="M23" s="64" t="s">
        <v>9</v>
      </c>
      <c r="N23" s="63">
        <v>44596</v>
      </c>
      <c r="O23" s="63">
        <v>44596</v>
      </c>
      <c r="P23" s="64" t="s">
        <v>11</v>
      </c>
      <c r="Q23" s="65" t="s">
        <v>13</v>
      </c>
      <c r="R23" s="5"/>
      <c r="S23" s="2"/>
      <c r="T23" s="2"/>
      <c r="U23" s="2"/>
    </row>
    <row r="24" spans="1:21">
      <c r="A24" s="57"/>
      <c r="B24" s="5"/>
      <c r="C24" s="5">
        <v>1</v>
      </c>
      <c r="D24" s="24">
        <v>29.95</v>
      </c>
      <c r="E24" s="25">
        <v>29.96</v>
      </c>
      <c r="F24" s="66">
        <f t="shared" ref="F24:F28" si="34">AVERAGE(D24:E24)</f>
        <v>29.954999999999998</v>
      </c>
      <c r="G24" s="25">
        <v>29.9</v>
      </c>
      <c r="H24" s="25">
        <v>29.91</v>
      </c>
      <c r="I24" s="66">
        <f t="shared" ref="I24:I28" si="35">AVERAGE(G24:H24)</f>
        <v>29.905000000000001</v>
      </c>
      <c r="J24" s="67">
        <f t="shared" ref="J24:J28" si="36">AVERAGE(I24,F24)</f>
        <v>29.93</v>
      </c>
      <c r="K24" s="24">
        <v>30.14</v>
      </c>
      <c r="L24" s="25">
        <v>30.18</v>
      </c>
      <c r="M24" s="26">
        <f t="shared" ref="M24:M28" si="37">AVERAGE(K24:L24)</f>
        <v>30.16</v>
      </c>
      <c r="N24" s="25">
        <v>30.04</v>
      </c>
      <c r="O24" s="25">
        <v>30.06</v>
      </c>
      <c r="P24" s="26">
        <f t="shared" ref="P24:P28" si="38">AVERAGE(N24:O24)</f>
        <v>30.049999999999997</v>
      </c>
      <c r="Q24" s="67">
        <f t="shared" ref="Q24:Q28" si="39">AVERAGE(P24,M24)</f>
        <v>30.104999999999997</v>
      </c>
      <c r="R24" s="5"/>
      <c r="S24" s="2"/>
      <c r="T24" s="2"/>
      <c r="U24" s="2"/>
    </row>
    <row r="25" spans="1:21">
      <c r="A25" s="57"/>
      <c r="B25" s="5"/>
      <c r="C25" s="5">
        <v>2</v>
      </c>
      <c r="D25" s="24">
        <v>29.98</v>
      </c>
      <c r="E25" s="25">
        <v>29.96</v>
      </c>
      <c r="F25" s="66">
        <f t="shared" si="34"/>
        <v>29.97</v>
      </c>
      <c r="G25" s="25">
        <v>29.88</v>
      </c>
      <c r="H25" s="25">
        <v>29.89</v>
      </c>
      <c r="I25" s="66">
        <f t="shared" si="35"/>
        <v>29.884999999999998</v>
      </c>
      <c r="J25" s="67">
        <f t="shared" si="36"/>
        <v>29.927499999999998</v>
      </c>
      <c r="K25" s="24">
        <v>30.09</v>
      </c>
      <c r="L25" s="25">
        <v>30.16</v>
      </c>
      <c r="M25" s="26">
        <f t="shared" si="37"/>
        <v>30.125</v>
      </c>
      <c r="N25" s="25">
        <v>30.02</v>
      </c>
      <c r="O25" s="25">
        <v>30.04</v>
      </c>
      <c r="P25" s="26">
        <f t="shared" si="38"/>
        <v>30.03</v>
      </c>
      <c r="Q25" s="67">
        <f t="shared" si="39"/>
        <v>30.077500000000001</v>
      </c>
      <c r="R25" s="5"/>
      <c r="S25" s="2"/>
      <c r="T25" s="2"/>
      <c r="U25" s="2"/>
    </row>
    <row r="26" spans="1:21">
      <c r="A26" s="57"/>
      <c r="B26" s="5"/>
      <c r="C26" s="5">
        <v>3</v>
      </c>
      <c r="D26" s="24">
        <v>29.92</v>
      </c>
      <c r="E26" s="25">
        <v>29.92</v>
      </c>
      <c r="F26" s="66">
        <f t="shared" si="34"/>
        <v>29.92</v>
      </c>
      <c r="G26" s="25">
        <v>29.85</v>
      </c>
      <c r="H26" s="25">
        <v>29.83</v>
      </c>
      <c r="I26" s="66">
        <f t="shared" si="35"/>
        <v>29.84</v>
      </c>
      <c r="J26" s="67">
        <f t="shared" si="36"/>
        <v>29.880000000000003</v>
      </c>
      <c r="K26" s="24">
        <v>30.12</v>
      </c>
      <c r="L26" s="25">
        <v>30.14</v>
      </c>
      <c r="M26" s="26">
        <f t="shared" si="37"/>
        <v>30.130000000000003</v>
      </c>
      <c r="N26" s="25">
        <v>30.03</v>
      </c>
      <c r="O26" s="25">
        <v>30.01</v>
      </c>
      <c r="P26" s="26">
        <f t="shared" si="38"/>
        <v>30.020000000000003</v>
      </c>
      <c r="Q26" s="67">
        <f t="shared" si="39"/>
        <v>30.075000000000003</v>
      </c>
      <c r="R26" s="5"/>
      <c r="S26" s="2" t="s">
        <v>16</v>
      </c>
      <c r="T26" s="29">
        <f>AVERAGE(F29,M29)</f>
        <v>30.04</v>
      </c>
      <c r="U26" s="2"/>
    </row>
    <row r="27" spans="1:21">
      <c r="A27" s="57"/>
      <c r="B27" s="5"/>
      <c r="C27" s="5">
        <v>4</v>
      </c>
      <c r="D27" s="24">
        <v>29.95</v>
      </c>
      <c r="E27" s="25">
        <v>29.94</v>
      </c>
      <c r="F27" s="66">
        <f t="shared" si="34"/>
        <v>29.945</v>
      </c>
      <c r="G27" s="25">
        <v>29.85</v>
      </c>
      <c r="H27" s="25">
        <v>29.86</v>
      </c>
      <c r="I27" s="66">
        <f t="shared" si="35"/>
        <v>29.855</v>
      </c>
      <c r="J27" s="67">
        <f t="shared" si="36"/>
        <v>29.9</v>
      </c>
      <c r="K27" s="24">
        <v>30.2</v>
      </c>
      <c r="L27" s="25">
        <v>30.15</v>
      </c>
      <c r="M27" s="26">
        <f t="shared" si="37"/>
        <v>30.174999999999997</v>
      </c>
      <c r="N27" s="25">
        <v>30.01</v>
      </c>
      <c r="O27" s="25">
        <v>30.02</v>
      </c>
      <c r="P27" s="26">
        <f t="shared" si="38"/>
        <v>30.015000000000001</v>
      </c>
      <c r="Q27" s="67">
        <f t="shared" si="39"/>
        <v>30.094999999999999</v>
      </c>
      <c r="R27" s="5"/>
      <c r="S27" s="2" t="s">
        <v>17</v>
      </c>
      <c r="T27" s="29">
        <f>AVERAGE(I29,P29)</f>
        <v>29.942500000000003</v>
      </c>
      <c r="U27" s="2"/>
    </row>
    <row r="28" spans="1:21">
      <c r="A28" s="57"/>
      <c r="B28" s="5"/>
      <c r="C28" s="5">
        <v>5</v>
      </c>
      <c r="D28" s="31">
        <v>29.92</v>
      </c>
      <c r="E28" s="32">
        <v>29.9</v>
      </c>
      <c r="F28" s="68">
        <f t="shared" si="34"/>
        <v>29.91</v>
      </c>
      <c r="G28" s="32">
        <v>29.8</v>
      </c>
      <c r="H28" s="32">
        <v>29.83</v>
      </c>
      <c r="I28" s="68">
        <f t="shared" si="35"/>
        <v>29.814999999999998</v>
      </c>
      <c r="J28" s="69">
        <f t="shared" si="36"/>
        <v>29.862499999999997</v>
      </c>
      <c r="K28" s="31">
        <v>30.11</v>
      </c>
      <c r="L28" s="32">
        <v>30.11</v>
      </c>
      <c r="M28" s="33">
        <f t="shared" si="37"/>
        <v>30.11</v>
      </c>
      <c r="N28" s="32">
        <v>30.02</v>
      </c>
      <c r="O28" s="32">
        <v>30</v>
      </c>
      <c r="P28" s="33">
        <f t="shared" si="38"/>
        <v>30.009999999999998</v>
      </c>
      <c r="Q28" s="69">
        <f t="shared" si="39"/>
        <v>30.06</v>
      </c>
      <c r="R28" s="5"/>
      <c r="S28" s="2"/>
      <c r="T28" s="2"/>
      <c r="U28" s="2"/>
    </row>
    <row r="29" spans="1:21">
      <c r="A29" s="57"/>
      <c r="B29" s="5"/>
      <c r="C29" s="5"/>
      <c r="D29" s="25"/>
      <c r="E29" s="25"/>
      <c r="F29" s="25">
        <f>AVERAGE(F24:F28)</f>
        <v>29.939999999999998</v>
      </c>
      <c r="G29" s="25"/>
      <c r="H29" s="25"/>
      <c r="I29" s="25">
        <f t="shared" ref="I29:J29" si="40">AVERAGE(I24:I28)</f>
        <v>29.860000000000003</v>
      </c>
      <c r="J29" s="36">
        <f t="shared" si="40"/>
        <v>29.9</v>
      </c>
      <c r="K29" s="25"/>
      <c r="L29" s="25"/>
      <c r="M29" s="25">
        <f>AVERAGE(M24:M28)</f>
        <v>30.139999999999997</v>
      </c>
      <c r="N29" s="25"/>
      <c r="O29" s="25"/>
      <c r="P29" s="25">
        <f t="shared" ref="P29:Q29" si="41">AVERAGE(P24:P28)</f>
        <v>30.024999999999999</v>
      </c>
      <c r="Q29" s="36">
        <f t="shared" si="41"/>
        <v>30.0825</v>
      </c>
      <c r="R29" s="5"/>
      <c r="S29" s="38">
        <f>AVERAGE(Q29,J29)</f>
        <v>29.991250000000001</v>
      </c>
      <c r="T29" s="2"/>
      <c r="U29" s="2"/>
    </row>
    <row r="30" spans="1:21">
      <c r="A30" s="57"/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  <c r="S30" s="2"/>
      <c r="T30" s="2"/>
      <c r="U30" s="2"/>
    </row>
    <row r="31" spans="1:21">
      <c r="A31" s="57"/>
      <c r="B31" s="5"/>
      <c r="C31" s="5" t="s">
        <v>19</v>
      </c>
      <c r="D31" s="58" t="s">
        <v>4</v>
      </c>
      <c r="E31" s="10"/>
      <c r="F31" s="10"/>
      <c r="G31" s="10"/>
      <c r="H31" s="10"/>
      <c r="I31" s="41"/>
      <c r="J31" s="13"/>
      <c r="K31" s="12" t="s">
        <v>5</v>
      </c>
      <c r="L31" s="10"/>
      <c r="M31" s="10"/>
      <c r="N31" s="10"/>
      <c r="O31" s="10"/>
      <c r="P31" s="10"/>
      <c r="Q31" s="13"/>
      <c r="R31" s="5"/>
      <c r="S31" s="2"/>
      <c r="T31" s="2"/>
      <c r="U31" s="2"/>
    </row>
    <row r="32" spans="1:21">
      <c r="A32" s="57"/>
      <c r="B32" s="5"/>
      <c r="C32" s="5" t="s">
        <v>24</v>
      </c>
      <c r="D32" s="60">
        <v>44564</v>
      </c>
      <c r="E32" s="61">
        <v>44564</v>
      </c>
      <c r="F32" s="5" t="s">
        <v>9</v>
      </c>
      <c r="G32" s="61">
        <v>44596</v>
      </c>
      <c r="H32" s="61">
        <v>44596</v>
      </c>
      <c r="I32" s="25" t="s">
        <v>11</v>
      </c>
      <c r="J32" s="62" t="s">
        <v>12</v>
      </c>
      <c r="K32" s="60">
        <v>44564</v>
      </c>
      <c r="L32" s="63">
        <v>44564</v>
      </c>
      <c r="M32" s="2" t="s">
        <v>9</v>
      </c>
      <c r="N32" s="63">
        <v>44596</v>
      </c>
      <c r="O32" s="63">
        <v>44596</v>
      </c>
      <c r="P32" s="2" t="s">
        <v>11</v>
      </c>
      <c r="Q32" s="65" t="s">
        <v>13</v>
      </c>
      <c r="R32" s="5"/>
      <c r="S32" s="2"/>
      <c r="T32" s="2"/>
      <c r="U32" s="2"/>
    </row>
    <row r="33" spans="1:41">
      <c r="A33" s="57"/>
      <c r="B33" s="5"/>
      <c r="C33" s="5">
        <v>1</v>
      </c>
      <c r="D33" s="70">
        <f t="shared" ref="D33:E33" si="42">ROUND(D24,1)</f>
        <v>30</v>
      </c>
      <c r="E33" s="47">
        <f t="shared" si="42"/>
        <v>30</v>
      </c>
      <c r="F33" s="47">
        <f t="shared" ref="F33:F37" si="43">AVERAGE(D33:E33)</f>
        <v>30</v>
      </c>
      <c r="G33" s="47">
        <f t="shared" ref="G33:H33" si="44">ROUND(G24,1)</f>
        <v>29.9</v>
      </c>
      <c r="H33" s="47">
        <f t="shared" si="44"/>
        <v>29.9</v>
      </c>
      <c r="I33" s="47">
        <f t="shared" ref="I33:I37" si="45">AVERAGE(G33:H33)</f>
        <v>29.9</v>
      </c>
      <c r="J33" s="48">
        <f t="shared" ref="J33:J37" si="46">AVERAGE(I33,F33)</f>
        <v>29.95</v>
      </c>
      <c r="K33" s="70">
        <f t="shared" ref="K33:L33" si="47">ROUND(K24,1)</f>
        <v>30.1</v>
      </c>
      <c r="L33" s="47">
        <f t="shared" si="47"/>
        <v>30.2</v>
      </c>
      <c r="M33" s="47">
        <f t="shared" ref="M33:M37" si="48">AVERAGE(K33:L33)</f>
        <v>30.15</v>
      </c>
      <c r="N33" s="47">
        <f t="shared" ref="N33:O33" si="49">ROUND(N24,1)</f>
        <v>30</v>
      </c>
      <c r="O33" s="47">
        <f t="shared" si="49"/>
        <v>30.1</v>
      </c>
      <c r="P33" s="47">
        <f t="shared" ref="P33:P37" si="50">AVERAGE(N33:O33)</f>
        <v>30.05</v>
      </c>
      <c r="Q33" s="48">
        <f t="shared" ref="Q33:Q37" si="51">AVERAGE(P33,M33)</f>
        <v>30.1</v>
      </c>
      <c r="R33" s="5"/>
      <c r="S33" s="2"/>
      <c r="T33" s="2"/>
      <c r="U33" s="2"/>
    </row>
    <row r="34" spans="1:41">
      <c r="A34" s="57"/>
      <c r="B34" s="5"/>
      <c r="C34" s="5">
        <v>2</v>
      </c>
      <c r="D34" s="70">
        <f t="shared" ref="D34:E34" si="52">ROUND(D25,1)</f>
        <v>30</v>
      </c>
      <c r="E34" s="47">
        <f t="shared" si="52"/>
        <v>30</v>
      </c>
      <c r="F34" s="47">
        <f t="shared" si="43"/>
        <v>30</v>
      </c>
      <c r="G34" s="47">
        <f t="shared" ref="G34:H34" si="53">ROUND(G25,1)</f>
        <v>29.9</v>
      </c>
      <c r="H34" s="47">
        <f t="shared" si="53"/>
        <v>29.9</v>
      </c>
      <c r="I34" s="47">
        <f t="shared" si="45"/>
        <v>29.9</v>
      </c>
      <c r="J34" s="48">
        <f t="shared" si="46"/>
        <v>29.95</v>
      </c>
      <c r="K34" s="70">
        <f t="shared" ref="K34:L34" si="54">ROUND(K25,1)</f>
        <v>30.1</v>
      </c>
      <c r="L34" s="47">
        <f t="shared" si="54"/>
        <v>30.2</v>
      </c>
      <c r="M34" s="47">
        <f t="shared" si="48"/>
        <v>30.15</v>
      </c>
      <c r="N34" s="47">
        <f t="shared" ref="N34:O34" si="55">ROUND(N25,1)</f>
        <v>30</v>
      </c>
      <c r="O34" s="47">
        <f t="shared" si="55"/>
        <v>30</v>
      </c>
      <c r="P34" s="47">
        <f t="shared" si="50"/>
        <v>30</v>
      </c>
      <c r="Q34" s="48">
        <f t="shared" si="51"/>
        <v>30.074999999999999</v>
      </c>
      <c r="R34" s="5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>
      <c r="A35" s="57"/>
      <c r="B35" s="5"/>
      <c r="C35" s="5">
        <v>3</v>
      </c>
      <c r="D35" s="70">
        <f t="shared" ref="D35:E35" si="56">ROUND(D26,1)</f>
        <v>29.9</v>
      </c>
      <c r="E35" s="47">
        <f t="shared" si="56"/>
        <v>29.9</v>
      </c>
      <c r="F35" s="47">
        <f t="shared" si="43"/>
        <v>29.9</v>
      </c>
      <c r="G35" s="47">
        <f t="shared" ref="G35:H35" si="57">ROUND(G26,1)</f>
        <v>29.9</v>
      </c>
      <c r="H35" s="47">
        <f t="shared" si="57"/>
        <v>29.8</v>
      </c>
      <c r="I35" s="47">
        <f t="shared" si="45"/>
        <v>29.85</v>
      </c>
      <c r="J35" s="48">
        <f t="shared" si="46"/>
        <v>29.875</v>
      </c>
      <c r="K35" s="70">
        <f t="shared" ref="K35:L35" si="58">ROUND(K26,1)</f>
        <v>30.1</v>
      </c>
      <c r="L35" s="47">
        <f t="shared" si="58"/>
        <v>30.1</v>
      </c>
      <c r="M35" s="47">
        <f t="shared" si="48"/>
        <v>30.1</v>
      </c>
      <c r="N35" s="47">
        <f t="shared" ref="N35:O35" si="59">ROUND(N26,1)</f>
        <v>30</v>
      </c>
      <c r="O35" s="47">
        <f t="shared" si="59"/>
        <v>30</v>
      </c>
      <c r="P35" s="47">
        <f t="shared" si="50"/>
        <v>30</v>
      </c>
      <c r="Q35" s="48">
        <f t="shared" si="51"/>
        <v>30.05</v>
      </c>
      <c r="R35" s="5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>
      <c r="A36" s="57"/>
      <c r="B36" s="5"/>
      <c r="C36" s="5">
        <v>4</v>
      </c>
      <c r="D36" s="70">
        <f t="shared" ref="D36:E36" si="60">ROUND(D27,1)</f>
        <v>30</v>
      </c>
      <c r="E36" s="47">
        <f t="shared" si="60"/>
        <v>29.9</v>
      </c>
      <c r="F36" s="47">
        <f t="shared" si="43"/>
        <v>29.95</v>
      </c>
      <c r="G36" s="47">
        <f t="shared" ref="G36:H36" si="61">ROUND(G27,1)</f>
        <v>29.9</v>
      </c>
      <c r="H36" s="47">
        <f t="shared" si="61"/>
        <v>29.9</v>
      </c>
      <c r="I36" s="47">
        <f t="shared" si="45"/>
        <v>29.9</v>
      </c>
      <c r="J36" s="48">
        <f t="shared" si="46"/>
        <v>29.924999999999997</v>
      </c>
      <c r="K36" s="70">
        <f t="shared" ref="K36:L36" si="62">ROUND(K27,1)</f>
        <v>30.2</v>
      </c>
      <c r="L36" s="47">
        <f t="shared" si="62"/>
        <v>30.2</v>
      </c>
      <c r="M36" s="47">
        <f t="shared" si="48"/>
        <v>30.2</v>
      </c>
      <c r="N36" s="47">
        <f t="shared" ref="N36:O36" si="63">ROUND(N27,1)</f>
        <v>30</v>
      </c>
      <c r="O36" s="47">
        <f t="shared" si="63"/>
        <v>30</v>
      </c>
      <c r="P36" s="47">
        <f t="shared" si="50"/>
        <v>30</v>
      </c>
      <c r="Q36" s="48">
        <f t="shared" si="51"/>
        <v>30.1</v>
      </c>
      <c r="R36" s="5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>
      <c r="A37" s="57"/>
      <c r="B37" s="5"/>
      <c r="C37" s="5">
        <v>5</v>
      </c>
      <c r="D37" s="71">
        <f t="shared" ref="D37:E37" si="64">ROUND(D28,1)</f>
        <v>29.9</v>
      </c>
      <c r="E37" s="52">
        <f t="shared" si="64"/>
        <v>29.9</v>
      </c>
      <c r="F37" s="52">
        <f t="shared" si="43"/>
        <v>29.9</v>
      </c>
      <c r="G37" s="52">
        <f t="shared" ref="G37:H37" si="65">ROUND(G28,1)</f>
        <v>29.8</v>
      </c>
      <c r="H37" s="52">
        <f t="shared" si="65"/>
        <v>29.8</v>
      </c>
      <c r="I37" s="52">
        <f t="shared" si="45"/>
        <v>29.8</v>
      </c>
      <c r="J37" s="53">
        <f t="shared" si="46"/>
        <v>29.85</v>
      </c>
      <c r="K37" s="71">
        <f t="shared" ref="K37:L37" si="66">ROUND(K28,1)</f>
        <v>30.1</v>
      </c>
      <c r="L37" s="52">
        <f t="shared" si="66"/>
        <v>30.1</v>
      </c>
      <c r="M37" s="52">
        <f t="shared" si="48"/>
        <v>30.1</v>
      </c>
      <c r="N37" s="52">
        <f t="shared" ref="N37:O37" si="67">ROUND(N28,1)</f>
        <v>30</v>
      </c>
      <c r="O37" s="52">
        <f t="shared" si="67"/>
        <v>30</v>
      </c>
      <c r="P37" s="52">
        <f t="shared" si="50"/>
        <v>30</v>
      </c>
      <c r="Q37" s="53">
        <f t="shared" si="51"/>
        <v>30.05</v>
      </c>
      <c r="R37" s="5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>
      <c r="A38" s="57"/>
      <c r="B38" s="5"/>
      <c r="C38" s="5"/>
      <c r="D38" s="5"/>
      <c r="E38" s="5"/>
      <c r="F38" s="5"/>
      <c r="G38" s="5"/>
      <c r="H38" s="5"/>
      <c r="I38" s="25"/>
      <c r="J38" s="55">
        <f>AVERAGE(J33:J37)</f>
        <v>29.910000000000004</v>
      </c>
      <c r="K38" s="5"/>
      <c r="L38" s="5"/>
      <c r="M38" s="5"/>
      <c r="N38" s="5"/>
      <c r="O38" s="5"/>
      <c r="P38" s="47"/>
      <c r="Q38" s="55">
        <f>AVERAGE(Q33:Q37)</f>
        <v>30.074999999999999</v>
      </c>
      <c r="R38" s="5"/>
      <c r="S38" s="56">
        <f>AVERAGE(Q38,J38)</f>
        <v>29.9925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>
      <c r="A39" s="57"/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>
      <c r="A40" s="72" t="s">
        <v>25</v>
      </c>
      <c r="B40" s="5"/>
      <c r="C40" s="5" t="s">
        <v>3</v>
      </c>
      <c r="D40" s="58" t="s">
        <v>4</v>
      </c>
      <c r="E40" s="10"/>
      <c r="F40" s="10"/>
      <c r="G40" s="10"/>
      <c r="H40" s="10"/>
      <c r="I40" s="41"/>
      <c r="J40" s="13"/>
      <c r="K40" s="12" t="s">
        <v>5</v>
      </c>
      <c r="L40" s="10"/>
      <c r="M40" s="10"/>
      <c r="N40" s="10"/>
      <c r="O40" s="10"/>
      <c r="P40" s="10"/>
      <c r="Q40" s="13"/>
      <c r="R40" s="5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>
      <c r="A41" s="73"/>
      <c r="B41" s="5"/>
      <c r="C41" s="5" t="s">
        <v>24</v>
      </c>
      <c r="D41" s="60">
        <v>44564</v>
      </c>
      <c r="E41" s="61">
        <v>44564</v>
      </c>
      <c r="F41" s="5" t="s">
        <v>9</v>
      </c>
      <c r="G41" s="61">
        <v>44596</v>
      </c>
      <c r="H41" s="61">
        <v>44596</v>
      </c>
      <c r="I41" s="25" t="s">
        <v>11</v>
      </c>
      <c r="J41" s="62" t="s">
        <v>12</v>
      </c>
      <c r="K41" s="60">
        <v>44564</v>
      </c>
      <c r="L41" s="63">
        <v>44564</v>
      </c>
      <c r="M41" s="74" t="s">
        <v>9</v>
      </c>
      <c r="N41" s="63">
        <v>44596</v>
      </c>
      <c r="O41" s="63">
        <v>44596</v>
      </c>
      <c r="P41" s="74" t="s">
        <v>11</v>
      </c>
      <c r="Q41" s="65" t="s">
        <v>13</v>
      </c>
      <c r="R41" s="5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>
      <c r="A42" s="73"/>
      <c r="B42" s="5"/>
      <c r="C42" s="5">
        <v>1</v>
      </c>
      <c r="D42" s="24">
        <v>29.99</v>
      </c>
      <c r="E42" s="25">
        <v>29.98</v>
      </c>
      <c r="F42" s="66">
        <f t="shared" ref="F42:F46" si="68">AVERAGE(D42:E42)</f>
        <v>29.984999999999999</v>
      </c>
      <c r="G42" s="25">
        <v>29.93</v>
      </c>
      <c r="H42" s="25">
        <v>29.92</v>
      </c>
      <c r="I42" s="66">
        <f t="shared" ref="I42:I46" si="69">AVERAGE(G42:H42)</f>
        <v>29.925000000000001</v>
      </c>
      <c r="J42" s="67">
        <f t="shared" ref="J42:J46" si="70">AVERAGE(I42,F42)</f>
        <v>29.954999999999998</v>
      </c>
      <c r="K42" s="24">
        <v>30.14</v>
      </c>
      <c r="L42" s="25">
        <v>30.31</v>
      </c>
      <c r="M42" s="66">
        <f t="shared" ref="M42:M46" si="71">AVERAGE(K42:L42)</f>
        <v>30.225000000000001</v>
      </c>
      <c r="N42" s="25">
        <v>30.16</v>
      </c>
      <c r="O42" s="25">
        <v>30.26</v>
      </c>
      <c r="P42" s="66">
        <f t="shared" ref="P42:P46" si="72">AVERAGE(N42:O42)</f>
        <v>30.21</v>
      </c>
      <c r="Q42" s="67">
        <f t="shared" ref="Q42:Q46" si="73">AVERAGE(P42,M42)</f>
        <v>30.217500000000001</v>
      </c>
      <c r="R42" s="25"/>
      <c r="S42" s="29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>
      <c r="A43" s="73"/>
      <c r="B43" s="5"/>
      <c r="C43" s="5">
        <v>2</v>
      </c>
      <c r="D43" s="24">
        <v>29.91</v>
      </c>
      <c r="E43" s="25">
        <v>29.99</v>
      </c>
      <c r="F43" s="66">
        <f t="shared" si="68"/>
        <v>29.95</v>
      </c>
      <c r="G43" s="25">
        <v>29.92</v>
      </c>
      <c r="H43" s="25">
        <v>29.94</v>
      </c>
      <c r="I43" s="66">
        <f t="shared" si="69"/>
        <v>29.93</v>
      </c>
      <c r="J43" s="67">
        <f t="shared" si="70"/>
        <v>29.939999999999998</v>
      </c>
      <c r="K43" s="24">
        <v>30.29</v>
      </c>
      <c r="L43" s="25">
        <v>30.34</v>
      </c>
      <c r="M43" s="66">
        <f t="shared" si="71"/>
        <v>30.314999999999998</v>
      </c>
      <c r="N43" s="25">
        <v>30.24</v>
      </c>
      <c r="O43" s="25">
        <v>30.16</v>
      </c>
      <c r="P43" s="66">
        <f t="shared" si="72"/>
        <v>30.2</v>
      </c>
      <c r="Q43" s="67">
        <f t="shared" si="73"/>
        <v>30.2575</v>
      </c>
      <c r="R43" s="25"/>
      <c r="S43" s="29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>
      <c r="A44" s="73"/>
      <c r="B44" s="5"/>
      <c r="C44" s="5">
        <v>3</v>
      </c>
      <c r="D44" s="24">
        <v>29.89</v>
      </c>
      <c r="E44" s="25">
        <v>29.89</v>
      </c>
      <c r="F44" s="66">
        <f t="shared" si="68"/>
        <v>29.89</v>
      </c>
      <c r="G44" s="25">
        <v>29.9</v>
      </c>
      <c r="H44" s="25">
        <v>29.86</v>
      </c>
      <c r="I44" s="66">
        <f t="shared" si="69"/>
        <v>29.88</v>
      </c>
      <c r="J44" s="67">
        <f t="shared" si="70"/>
        <v>29.884999999999998</v>
      </c>
      <c r="K44" s="24">
        <v>30.28</v>
      </c>
      <c r="L44" s="25">
        <v>30.42</v>
      </c>
      <c r="M44" s="66">
        <f t="shared" si="71"/>
        <v>30.35</v>
      </c>
      <c r="N44" s="25">
        <v>30.23</v>
      </c>
      <c r="O44" s="25">
        <v>30.15</v>
      </c>
      <c r="P44" s="66">
        <f t="shared" si="72"/>
        <v>30.189999999999998</v>
      </c>
      <c r="Q44" s="67">
        <f t="shared" si="73"/>
        <v>30.27</v>
      </c>
      <c r="R44" s="25"/>
      <c r="S44" s="2" t="s">
        <v>16</v>
      </c>
      <c r="T44" s="29">
        <f>AVERAGE(F47,M47)</f>
        <v>30.1265</v>
      </c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>
      <c r="A45" s="73"/>
      <c r="B45" s="5"/>
      <c r="C45" s="5">
        <v>4</v>
      </c>
      <c r="D45" s="24">
        <v>29.94</v>
      </c>
      <c r="E45" s="25">
        <v>29.94</v>
      </c>
      <c r="F45" s="66">
        <f t="shared" si="68"/>
        <v>29.94</v>
      </c>
      <c r="G45" s="25">
        <v>29.89</v>
      </c>
      <c r="H45" s="25">
        <v>29.91</v>
      </c>
      <c r="I45" s="66">
        <f t="shared" si="69"/>
        <v>29.9</v>
      </c>
      <c r="J45" s="67">
        <f t="shared" si="70"/>
        <v>29.92</v>
      </c>
      <c r="K45" s="24">
        <v>30.38</v>
      </c>
      <c r="L45" s="25">
        <v>30.29</v>
      </c>
      <c r="M45" s="66">
        <f t="shared" si="71"/>
        <v>30.335000000000001</v>
      </c>
      <c r="N45" s="25">
        <v>30.15</v>
      </c>
      <c r="O45" s="25">
        <v>30.25</v>
      </c>
      <c r="P45" s="66">
        <f t="shared" si="72"/>
        <v>30.2</v>
      </c>
      <c r="Q45" s="67">
        <f t="shared" si="73"/>
        <v>30.267499999999998</v>
      </c>
      <c r="R45" s="25"/>
      <c r="S45" s="2" t="s">
        <v>17</v>
      </c>
      <c r="T45" s="29">
        <f>AVERAGE(I47,P47)</f>
        <v>30.053999999999998</v>
      </c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>
      <c r="A46" s="73"/>
      <c r="B46" s="5"/>
      <c r="C46" s="5">
        <v>5</v>
      </c>
      <c r="D46" s="31">
        <v>29.96</v>
      </c>
      <c r="E46" s="32">
        <v>29.95</v>
      </c>
      <c r="F46" s="68">
        <f t="shared" si="68"/>
        <v>29.954999999999998</v>
      </c>
      <c r="G46" s="32">
        <v>29.89</v>
      </c>
      <c r="H46" s="32">
        <v>29.9</v>
      </c>
      <c r="I46" s="68">
        <f t="shared" si="69"/>
        <v>29.895</v>
      </c>
      <c r="J46" s="69">
        <f t="shared" si="70"/>
        <v>29.924999999999997</v>
      </c>
      <c r="K46" s="31">
        <v>30.31</v>
      </c>
      <c r="L46" s="32">
        <v>30.33</v>
      </c>
      <c r="M46" s="68">
        <f t="shared" si="71"/>
        <v>30.32</v>
      </c>
      <c r="N46" s="32">
        <v>30.25</v>
      </c>
      <c r="O46" s="32">
        <v>30.17</v>
      </c>
      <c r="P46" s="68">
        <f t="shared" si="72"/>
        <v>30.21</v>
      </c>
      <c r="Q46" s="69">
        <f t="shared" si="73"/>
        <v>30.265000000000001</v>
      </c>
      <c r="R46" s="25"/>
      <c r="S46" s="29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>
      <c r="A47" s="73"/>
      <c r="B47" s="5"/>
      <c r="C47" s="5"/>
      <c r="D47" s="25"/>
      <c r="E47" s="25"/>
      <c r="F47" s="25">
        <f>AVERAGE(F42:F46)</f>
        <v>29.943999999999999</v>
      </c>
      <c r="G47" s="25"/>
      <c r="H47" s="25"/>
      <c r="I47" s="25">
        <f t="shared" ref="I47:J47" si="74">AVERAGE(I42:I46)</f>
        <v>29.905999999999999</v>
      </c>
      <c r="J47" s="36">
        <f t="shared" si="74"/>
        <v>29.925000000000001</v>
      </c>
      <c r="K47" s="25"/>
      <c r="L47" s="25"/>
      <c r="M47" s="25">
        <f>AVERAGE(M42:M46)</f>
        <v>30.308999999999997</v>
      </c>
      <c r="N47" s="25"/>
      <c r="O47" s="25"/>
      <c r="P47" s="25">
        <f t="shared" ref="P47:Q47" si="75">AVERAGE(P42:P46)</f>
        <v>30.201999999999998</v>
      </c>
      <c r="Q47" s="36">
        <f t="shared" si="75"/>
        <v>30.255500000000001</v>
      </c>
      <c r="R47" s="25"/>
      <c r="S47" s="38">
        <f>AVERAGE(Q47,J47)</f>
        <v>30.090250000000001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>
      <c r="A48" s="73"/>
      <c r="B48" s="5"/>
      <c r="C48" s="5"/>
      <c r="D48" s="5"/>
      <c r="E48" s="5"/>
      <c r="F48" s="5"/>
      <c r="G48" s="5"/>
      <c r="H48" s="5"/>
      <c r="I48" s="25"/>
      <c r="J48" s="5"/>
      <c r="K48" s="5"/>
      <c r="L48" s="5"/>
      <c r="M48" s="5"/>
      <c r="N48" s="5"/>
      <c r="O48" s="5"/>
      <c r="P48" s="5"/>
      <c r="Q48" s="5"/>
      <c r="R48" s="5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>
      <c r="A49" s="73"/>
      <c r="B49" s="5"/>
      <c r="C49" s="5" t="s">
        <v>19</v>
      </c>
      <c r="D49" s="58" t="s">
        <v>4</v>
      </c>
      <c r="E49" s="10"/>
      <c r="F49" s="10"/>
      <c r="G49" s="10"/>
      <c r="H49" s="10"/>
      <c r="I49" s="41"/>
      <c r="J49" s="13"/>
      <c r="K49" s="12" t="s">
        <v>5</v>
      </c>
      <c r="L49" s="10"/>
      <c r="M49" s="10"/>
      <c r="N49" s="10"/>
      <c r="O49" s="10"/>
      <c r="P49" s="10"/>
      <c r="Q49" s="13"/>
      <c r="R49" s="5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>
      <c r="A50" s="73"/>
      <c r="B50" s="5"/>
      <c r="C50" s="5" t="s">
        <v>24</v>
      </c>
      <c r="D50" s="60">
        <v>44564</v>
      </c>
      <c r="E50" s="61">
        <v>44564</v>
      </c>
      <c r="F50" s="5" t="s">
        <v>9</v>
      </c>
      <c r="G50" s="61">
        <v>44596</v>
      </c>
      <c r="H50" s="61">
        <v>44596</v>
      </c>
      <c r="I50" s="25" t="s">
        <v>11</v>
      </c>
      <c r="J50" s="62" t="s">
        <v>12</v>
      </c>
      <c r="K50" s="60">
        <v>44564</v>
      </c>
      <c r="L50" s="63">
        <v>44564</v>
      </c>
      <c r="M50" s="2" t="s">
        <v>9</v>
      </c>
      <c r="N50" s="63">
        <v>44596</v>
      </c>
      <c r="O50" s="63">
        <v>44596</v>
      </c>
      <c r="P50" s="2" t="s">
        <v>11</v>
      </c>
      <c r="Q50" s="65" t="s">
        <v>13</v>
      </c>
      <c r="R50" s="5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>
      <c r="A51" s="73"/>
      <c r="B51" s="5"/>
      <c r="C51" s="5">
        <v>1</v>
      </c>
      <c r="D51" s="70">
        <f t="shared" ref="D51:E51" si="76">ROUND(D42,1)</f>
        <v>30</v>
      </c>
      <c r="E51" s="47">
        <f t="shared" si="76"/>
        <v>30</v>
      </c>
      <c r="F51" s="47">
        <f t="shared" ref="F51:F55" si="77">AVERAGE(D51:E51)</f>
        <v>30</v>
      </c>
      <c r="G51" s="47">
        <f t="shared" ref="G51:H51" si="78">ROUND(G42,1)</f>
        <v>29.9</v>
      </c>
      <c r="H51" s="47">
        <f t="shared" si="78"/>
        <v>29.9</v>
      </c>
      <c r="I51" s="47">
        <f t="shared" ref="I51:I55" si="79">AVERAGE(G51:H51)</f>
        <v>29.9</v>
      </c>
      <c r="J51" s="48">
        <f t="shared" ref="J51:J55" si="80">AVERAGE(I51,F51)</f>
        <v>29.95</v>
      </c>
      <c r="K51" s="70">
        <f t="shared" ref="K51:L51" si="81">ROUND(K42,1)</f>
        <v>30.1</v>
      </c>
      <c r="L51" s="47">
        <f t="shared" si="81"/>
        <v>30.3</v>
      </c>
      <c r="M51" s="47">
        <f t="shared" ref="M51:M55" si="82">AVERAGE(K51:L51)</f>
        <v>30.200000000000003</v>
      </c>
      <c r="N51" s="47">
        <f t="shared" ref="N51:O51" si="83">ROUND(N42,1)</f>
        <v>30.2</v>
      </c>
      <c r="O51" s="47">
        <f t="shared" si="83"/>
        <v>30.3</v>
      </c>
      <c r="P51" s="47">
        <f t="shared" ref="P51:P55" si="84">AVERAGE(N51:O51)</f>
        <v>30.25</v>
      </c>
      <c r="Q51" s="48">
        <f t="shared" ref="Q51:Q55" si="85">AVERAGE(P51,M51)</f>
        <v>30.225000000000001</v>
      </c>
      <c r="R51" s="5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>
      <c r="A52" s="73"/>
      <c r="B52" s="5"/>
      <c r="C52" s="5">
        <v>2</v>
      </c>
      <c r="D52" s="70">
        <f t="shared" ref="D52:E52" si="86">ROUND(D43,1)</f>
        <v>29.9</v>
      </c>
      <c r="E52" s="47">
        <f t="shared" si="86"/>
        <v>30</v>
      </c>
      <c r="F52" s="47">
        <f t="shared" si="77"/>
        <v>29.95</v>
      </c>
      <c r="G52" s="47">
        <f t="shared" ref="G52:H52" si="87">ROUND(G43,1)</f>
        <v>29.9</v>
      </c>
      <c r="H52" s="47">
        <f t="shared" si="87"/>
        <v>29.9</v>
      </c>
      <c r="I52" s="47">
        <f t="shared" si="79"/>
        <v>29.9</v>
      </c>
      <c r="J52" s="48">
        <f t="shared" si="80"/>
        <v>29.924999999999997</v>
      </c>
      <c r="K52" s="70">
        <f t="shared" ref="K52:L52" si="88">ROUND(K43,1)</f>
        <v>30.3</v>
      </c>
      <c r="L52" s="47">
        <f t="shared" si="88"/>
        <v>30.3</v>
      </c>
      <c r="M52" s="47">
        <f t="shared" si="82"/>
        <v>30.3</v>
      </c>
      <c r="N52" s="47">
        <f t="shared" ref="N52:O52" si="89">ROUND(N43,1)</f>
        <v>30.2</v>
      </c>
      <c r="O52" s="47">
        <f t="shared" si="89"/>
        <v>30.2</v>
      </c>
      <c r="P52" s="47">
        <f t="shared" si="84"/>
        <v>30.2</v>
      </c>
      <c r="Q52" s="48">
        <f t="shared" si="85"/>
        <v>30.25</v>
      </c>
      <c r="R52" s="5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>
      <c r="A53" s="73"/>
      <c r="B53" s="5"/>
      <c r="C53" s="5">
        <v>3</v>
      </c>
      <c r="D53" s="70">
        <f t="shared" ref="D53:E53" si="90">ROUND(D44,1)</f>
        <v>29.9</v>
      </c>
      <c r="E53" s="47">
        <f t="shared" si="90"/>
        <v>29.9</v>
      </c>
      <c r="F53" s="47">
        <f t="shared" si="77"/>
        <v>29.9</v>
      </c>
      <c r="G53" s="47">
        <f t="shared" ref="G53:H53" si="91">ROUND(G44,1)</f>
        <v>29.9</v>
      </c>
      <c r="H53" s="47">
        <f t="shared" si="91"/>
        <v>29.9</v>
      </c>
      <c r="I53" s="47">
        <f t="shared" si="79"/>
        <v>29.9</v>
      </c>
      <c r="J53" s="48">
        <f t="shared" si="80"/>
        <v>29.9</v>
      </c>
      <c r="K53" s="70">
        <f t="shared" ref="K53:L53" si="92">ROUND(K44,1)</f>
        <v>30.3</v>
      </c>
      <c r="L53" s="47">
        <f t="shared" si="92"/>
        <v>30.4</v>
      </c>
      <c r="M53" s="47">
        <f t="shared" si="82"/>
        <v>30.35</v>
      </c>
      <c r="N53" s="47">
        <f t="shared" ref="N53:O53" si="93">ROUND(N44,1)</f>
        <v>30.2</v>
      </c>
      <c r="O53" s="47">
        <f t="shared" si="93"/>
        <v>30.2</v>
      </c>
      <c r="P53" s="47">
        <f t="shared" si="84"/>
        <v>30.2</v>
      </c>
      <c r="Q53" s="48">
        <f t="shared" si="85"/>
        <v>30.274999999999999</v>
      </c>
      <c r="R53" s="5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>
      <c r="A54" s="73"/>
      <c r="B54" s="5"/>
      <c r="C54" s="5">
        <v>4</v>
      </c>
      <c r="D54" s="70">
        <f t="shared" ref="D54:E54" si="94">ROUND(D45,1)</f>
        <v>29.9</v>
      </c>
      <c r="E54" s="47">
        <f t="shared" si="94"/>
        <v>29.9</v>
      </c>
      <c r="F54" s="47">
        <f t="shared" si="77"/>
        <v>29.9</v>
      </c>
      <c r="G54" s="47">
        <f t="shared" ref="G54:H54" si="95">ROUND(G45,1)</f>
        <v>29.9</v>
      </c>
      <c r="H54" s="47">
        <f t="shared" si="95"/>
        <v>29.9</v>
      </c>
      <c r="I54" s="47">
        <f t="shared" si="79"/>
        <v>29.9</v>
      </c>
      <c r="J54" s="48">
        <f t="shared" si="80"/>
        <v>29.9</v>
      </c>
      <c r="K54" s="70">
        <f t="shared" ref="K54:L54" si="96">ROUND(K45,1)</f>
        <v>30.4</v>
      </c>
      <c r="L54" s="47">
        <f t="shared" si="96"/>
        <v>30.3</v>
      </c>
      <c r="M54" s="47">
        <f t="shared" si="82"/>
        <v>30.35</v>
      </c>
      <c r="N54" s="47">
        <f t="shared" ref="N54:O54" si="97">ROUND(N45,1)</f>
        <v>30.2</v>
      </c>
      <c r="O54" s="47">
        <f t="shared" si="97"/>
        <v>30.3</v>
      </c>
      <c r="P54" s="47">
        <f t="shared" si="84"/>
        <v>30.25</v>
      </c>
      <c r="Q54" s="48">
        <f t="shared" si="85"/>
        <v>30.3</v>
      </c>
      <c r="R54" s="5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>
      <c r="A55" s="73"/>
      <c r="B55" s="5"/>
      <c r="C55" s="5">
        <v>5</v>
      </c>
      <c r="D55" s="71">
        <f t="shared" ref="D55:E55" si="98">ROUND(D46,1)</f>
        <v>30</v>
      </c>
      <c r="E55" s="52">
        <f t="shared" si="98"/>
        <v>30</v>
      </c>
      <c r="F55" s="52">
        <f t="shared" si="77"/>
        <v>30</v>
      </c>
      <c r="G55" s="52">
        <f t="shared" ref="G55:H55" si="99">ROUND(G46,1)</f>
        <v>29.9</v>
      </c>
      <c r="H55" s="52">
        <f t="shared" si="99"/>
        <v>29.9</v>
      </c>
      <c r="I55" s="52">
        <f t="shared" si="79"/>
        <v>29.9</v>
      </c>
      <c r="J55" s="53">
        <f t="shared" si="80"/>
        <v>29.95</v>
      </c>
      <c r="K55" s="71">
        <f t="shared" ref="K55:L55" si="100">ROUND(K46,1)</f>
        <v>30.3</v>
      </c>
      <c r="L55" s="52">
        <f t="shared" si="100"/>
        <v>30.3</v>
      </c>
      <c r="M55" s="52">
        <f t="shared" si="82"/>
        <v>30.3</v>
      </c>
      <c r="N55" s="52">
        <f t="shared" ref="N55:O55" si="101">ROUND(N46,1)</f>
        <v>30.3</v>
      </c>
      <c r="O55" s="52">
        <f t="shared" si="101"/>
        <v>30.2</v>
      </c>
      <c r="P55" s="52">
        <f t="shared" si="84"/>
        <v>30.25</v>
      </c>
      <c r="Q55" s="53">
        <f t="shared" si="85"/>
        <v>30.274999999999999</v>
      </c>
      <c r="R55" s="5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>
      <c r="A56" s="73"/>
      <c r="B56" s="5"/>
      <c r="C56" s="5"/>
      <c r="D56" s="5"/>
      <c r="E56" s="5"/>
      <c r="F56" s="5"/>
      <c r="G56" s="5"/>
      <c r="H56" s="5"/>
      <c r="I56" s="5"/>
      <c r="J56" s="55">
        <f>AVERAGE(J51:J55)</f>
        <v>29.925000000000001</v>
      </c>
      <c r="K56" s="5"/>
      <c r="L56" s="5"/>
      <c r="M56" s="5"/>
      <c r="N56" s="5"/>
      <c r="O56" s="5"/>
      <c r="P56" s="5"/>
      <c r="Q56" s="55">
        <f>AVERAGE(Q51:Q55)</f>
        <v>30.264999999999997</v>
      </c>
      <c r="R56" s="5"/>
      <c r="S56" s="56">
        <f>AVERAGE(Q56,J56)</f>
        <v>30.094999999999999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>
      <c r="A61" s="75" t="s">
        <v>26</v>
      </c>
      <c r="B61" s="76"/>
      <c r="C61" s="62" t="s">
        <v>3</v>
      </c>
      <c r="D61" s="40" t="s">
        <v>4</v>
      </c>
      <c r="E61" s="77"/>
      <c r="F61" s="77"/>
      <c r="G61" s="77"/>
      <c r="H61" s="77"/>
      <c r="I61" s="78"/>
      <c r="J61" s="79"/>
      <c r="K61" s="80" t="s">
        <v>5</v>
      </c>
      <c r="L61" s="77"/>
      <c r="M61" s="77"/>
      <c r="N61" s="77"/>
      <c r="O61" s="77"/>
      <c r="P61" s="77"/>
      <c r="Q61" s="79"/>
      <c r="R61" s="76"/>
      <c r="S61" s="76"/>
      <c r="T61" s="76"/>
      <c r="U61" s="76"/>
      <c r="V61" s="76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>
      <c r="A62" s="81"/>
      <c r="B62" s="76"/>
      <c r="C62" s="62" t="s">
        <v>24</v>
      </c>
      <c r="D62" s="82">
        <v>44564</v>
      </c>
      <c r="E62" s="82">
        <v>44564</v>
      </c>
      <c r="F62" s="2" t="s">
        <v>9</v>
      </c>
      <c r="G62" s="82">
        <v>44596</v>
      </c>
      <c r="H62" s="82">
        <v>44596</v>
      </c>
      <c r="I62" s="29" t="s">
        <v>11</v>
      </c>
      <c r="J62" s="62" t="s">
        <v>12</v>
      </c>
      <c r="K62" s="82">
        <v>44564</v>
      </c>
      <c r="L62" s="82">
        <v>44564</v>
      </c>
      <c r="M62" s="74" t="s">
        <v>9</v>
      </c>
      <c r="N62" s="82">
        <v>44596</v>
      </c>
      <c r="O62" s="82">
        <v>44596</v>
      </c>
      <c r="P62" s="74" t="s">
        <v>11</v>
      </c>
      <c r="Q62" s="62" t="s">
        <v>13</v>
      </c>
      <c r="R62" s="76"/>
      <c r="S62" s="76"/>
      <c r="T62" s="76"/>
      <c r="U62" s="76"/>
      <c r="V62" s="76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>
      <c r="A63" s="81"/>
      <c r="B63" s="76"/>
      <c r="C63" s="83">
        <v>1</v>
      </c>
      <c r="D63" s="84">
        <v>29.98</v>
      </c>
      <c r="E63" s="84">
        <v>30.01</v>
      </c>
      <c r="F63" s="85">
        <f t="shared" ref="F63:F67" si="102">AVERAGE(D63:E63)</f>
        <v>29.995000000000001</v>
      </c>
      <c r="G63" s="84">
        <v>29.92</v>
      </c>
      <c r="H63" s="84">
        <v>29.96</v>
      </c>
      <c r="I63" s="85">
        <f t="shared" ref="I63:I67" si="103">AVERAGE(G63:H63)</f>
        <v>29.94</v>
      </c>
      <c r="J63" s="86">
        <f t="shared" ref="J63:J67" si="104">AVERAGE(I63,F63)</f>
        <v>29.967500000000001</v>
      </c>
      <c r="K63" s="84">
        <v>30.22</v>
      </c>
      <c r="L63" s="84">
        <v>30.2</v>
      </c>
      <c r="M63" s="85">
        <f t="shared" ref="M63:M67" si="105">AVERAGE(K63:L63)</f>
        <v>30.21</v>
      </c>
      <c r="N63" s="84">
        <v>30.12</v>
      </c>
      <c r="O63" s="84">
        <v>30.1</v>
      </c>
      <c r="P63" s="85">
        <f t="shared" ref="P63:P67" si="106">AVERAGE(N63:O63)</f>
        <v>30.11</v>
      </c>
      <c r="Q63" s="86">
        <f t="shared" ref="Q63:Q67" si="107">AVERAGE(P63,M63)</f>
        <v>30.16</v>
      </c>
      <c r="R63" s="87"/>
      <c r="S63" s="87"/>
      <c r="T63" s="76"/>
      <c r="U63" s="76"/>
      <c r="V63" s="76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>
      <c r="A64" s="81"/>
      <c r="B64" s="76"/>
      <c r="C64" s="83">
        <v>2</v>
      </c>
      <c r="D64" s="84">
        <v>30.02</v>
      </c>
      <c r="E64" s="84">
        <v>30</v>
      </c>
      <c r="F64" s="85">
        <f t="shared" si="102"/>
        <v>30.009999999999998</v>
      </c>
      <c r="G64" s="84">
        <v>29.94</v>
      </c>
      <c r="H64" s="84">
        <v>29.94</v>
      </c>
      <c r="I64" s="85">
        <f t="shared" si="103"/>
        <v>29.94</v>
      </c>
      <c r="J64" s="86">
        <f t="shared" si="104"/>
        <v>29.975000000000001</v>
      </c>
      <c r="K64" s="84">
        <v>30.26</v>
      </c>
      <c r="L64" s="84">
        <v>30.2</v>
      </c>
      <c r="M64" s="85">
        <f t="shared" si="105"/>
        <v>30.23</v>
      </c>
      <c r="N64" s="84">
        <v>30.08</v>
      </c>
      <c r="O64" s="84">
        <v>30.1</v>
      </c>
      <c r="P64" s="85">
        <f t="shared" si="106"/>
        <v>30.09</v>
      </c>
      <c r="Q64" s="86">
        <f t="shared" si="107"/>
        <v>30.16</v>
      </c>
      <c r="R64" s="87"/>
      <c r="S64" s="87"/>
      <c r="T64" s="76"/>
      <c r="U64" s="76"/>
      <c r="V64" s="76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>
      <c r="A65" s="81"/>
      <c r="B65" s="76"/>
      <c r="C65" s="83">
        <v>3</v>
      </c>
      <c r="D65" s="84">
        <v>30</v>
      </c>
      <c r="E65" s="84">
        <v>29.97</v>
      </c>
      <c r="F65" s="85">
        <f t="shared" si="102"/>
        <v>29.984999999999999</v>
      </c>
      <c r="G65" s="84">
        <v>29.94</v>
      </c>
      <c r="H65" s="84">
        <v>29.92</v>
      </c>
      <c r="I65" s="85">
        <f t="shared" si="103"/>
        <v>29.93</v>
      </c>
      <c r="J65" s="86">
        <f t="shared" si="104"/>
        <v>29.9575</v>
      </c>
      <c r="K65" s="84">
        <v>30.18</v>
      </c>
      <c r="L65" s="84">
        <v>30.21</v>
      </c>
      <c r="M65" s="85">
        <f t="shared" si="105"/>
        <v>30.195</v>
      </c>
      <c r="N65" s="84">
        <v>30.09</v>
      </c>
      <c r="O65" s="84">
        <v>30.1</v>
      </c>
      <c r="P65" s="85">
        <f t="shared" si="106"/>
        <v>30.094999999999999</v>
      </c>
      <c r="Q65" s="86">
        <f t="shared" si="107"/>
        <v>30.145</v>
      </c>
      <c r="R65" s="87"/>
      <c r="S65" s="2" t="s">
        <v>16</v>
      </c>
      <c r="T65" s="84">
        <f>AVERAGE(F68,M68)</f>
        <v>30.106999999999999</v>
      </c>
      <c r="U65" s="76"/>
      <c r="V65" s="76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>
      <c r="A66" s="81"/>
      <c r="B66" s="76"/>
      <c r="C66" s="83">
        <v>4</v>
      </c>
      <c r="D66" s="84">
        <v>30</v>
      </c>
      <c r="E66" s="84">
        <v>29.99</v>
      </c>
      <c r="F66" s="85">
        <f t="shared" si="102"/>
        <v>29.994999999999997</v>
      </c>
      <c r="G66" s="84">
        <v>29.93</v>
      </c>
      <c r="H66" s="84">
        <v>29.93</v>
      </c>
      <c r="I66" s="85">
        <f t="shared" si="103"/>
        <v>29.93</v>
      </c>
      <c r="J66" s="86">
        <f t="shared" si="104"/>
        <v>29.962499999999999</v>
      </c>
      <c r="K66" s="84">
        <v>30.21</v>
      </c>
      <c r="L66" s="84">
        <v>30.2</v>
      </c>
      <c r="M66" s="85">
        <f t="shared" si="105"/>
        <v>30.204999999999998</v>
      </c>
      <c r="N66" s="84">
        <v>30.09</v>
      </c>
      <c r="O66" s="84">
        <v>30.09</v>
      </c>
      <c r="P66" s="85">
        <f t="shared" si="106"/>
        <v>30.09</v>
      </c>
      <c r="Q66" s="86">
        <f t="shared" si="107"/>
        <v>30.147500000000001</v>
      </c>
      <c r="R66" s="87"/>
      <c r="S66" s="2" t="s">
        <v>17</v>
      </c>
      <c r="T66" s="84">
        <f>AVERAGE(I68,P68)</f>
        <v>30.021000000000001</v>
      </c>
      <c r="U66" s="76"/>
      <c r="V66" s="76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>
      <c r="A67" s="81"/>
      <c r="B67" s="76"/>
      <c r="C67" s="83">
        <v>5</v>
      </c>
      <c r="D67" s="88">
        <v>30.03</v>
      </c>
      <c r="E67" s="88">
        <v>30</v>
      </c>
      <c r="F67" s="89">
        <f t="shared" si="102"/>
        <v>30.015000000000001</v>
      </c>
      <c r="G67" s="88">
        <v>29.96</v>
      </c>
      <c r="H67" s="88">
        <v>29.96</v>
      </c>
      <c r="I67" s="89">
        <f t="shared" si="103"/>
        <v>29.96</v>
      </c>
      <c r="J67" s="90">
        <f t="shared" si="104"/>
        <v>29.987500000000001</v>
      </c>
      <c r="K67" s="88">
        <v>30.25</v>
      </c>
      <c r="L67" s="88">
        <v>30.21</v>
      </c>
      <c r="M67" s="89">
        <f t="shared" si="105"/>
        <v>30.23</v>
      </c>
      <c r="N67" s="88">
        <v>30.12</v>
      </c>
      <c r="O67" s="88">
        <v>30.13</v>
      </c>
      <c r="P67" s="89">
        <f t="shared" si="106"/>
        <v>30.125</v>
      </c>
      <c r="Q67" s="90">
        <f t="shared" si="107"/>
        <v>30.177500000000002</v>
      </c>
      <c r="R67" s="87"/>
      <c r="S67" s="91"/>
      <c r="T67" s="76"/>
      <c r="U67" s="76"/>
      <c r="V67" s="76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>
      <c r="A68" s="81"/>
      <c r="B68" s="76"/>
      <c r="C68" s="76"/>
      <c r="D68" s="87"/>
      <c r="E68" s="87"/>
      <c r="F68" s="84">
        <f>AVERAGE(F63:F67)</f>
        <v>30</v>
      </c>
      <c r="G68" s="87"/>
      <c r="H68" s="87"/>
      <c r="I68" s="86">
        <f t="shared" ref="I68:J68" si="108">AVERAGE(I63:I67)</f>
        <v>29.940000000000005</v>
      </c>
      <c r="J68" s="90">
        <f t="shared" si="108"/>
        <v>29.970000000000006</v>
      </c>
      <c r="K68" s="87"/>
      <c r="L68" s="87"/>
      <c r="M68" s="84">
        <f>AVERAGE(M63:M67)</f>
        <v>30.213999999999999</v>
      </c>
      <c r="N68" s="87"/>
      <c r="O68" s="87"/>
      <c r="P68" s="86">
        <f t="shared" ref="P68:Q68" si="109">AVERAGE(P63:P67)</f>
        <v>30.101999999999997</v>
      </c>
      <c r="Q68" s="90">
        <f t="shared" si="109"/>
        <v>30.158000000000005</v>
      </c>
      <c r="R68" s="92"/>
      <c r="S68" s="90">
        <f>AVERAGE(Q68,J68)</f>
        <v>30.064000000000007</v>
      </c>
      <c r="T68" s="76"/>
      <c r="U68" s="76"/>
      <c r="V68" s="76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>
      <c r="A70" s="76"/>
      <c r="B70" s="76"/>
      <c r="C70" s="76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76"/>
      <c r="S70" s="76"/>
      <c r="T70" s="76"/>
      <c r="U70" s="76"/>
      <c r="V70" s="76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>
      <c r="A71" s="94" t="s">
        <v>27</v>
      </c>
      <c r="B71" s="76"/>
      <c r="C71" s="62" t="s">
        <v>3</v>
      </c>
      <c r="D71" s="2" t="s">
        <v>4</v>
      </c>
      <c r="E71" s="76"/>
      <c r="F71" s="76"/>
      <c r="G71" s="76"/>
      <c r="H71" s="76"/>
      <c r="I71" s="87"/>
      <c r="J71" s="95"/>
      <c r="K71" s="29" t="s">
        <v>5</v>
      </c>
      <c r="L71" s="76"/>
      <c r="M71" s="76"/>
      <c r="N71" s="76"/>
      <c r="O71" s="76"/>
      <c r="P71" s="76"/>
      <c r="Q71" s="95"/>
      <c r="R71" s="76"/>
      <c r="S71" s="76"/>
      <c r="T71" s="76"/>
      <c r="U71" s="76"/>
      <c r="V71" s="76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>
      <c r="A72" s="96"/>
      <c r="B72" s="76"/>
      <c r="C72" s="62" t="s">
        <v>24</v>
      </c>
      <c r="D72" s="82">
        <v>44564</v>
      </c>
      <c r="E72" s="82">
        <v>44564</v>
      </c>
      <c r="F72" s="2" t="s">
        <v>9</v>
      </c>
      <c r="G72" s="82">
        <v>44596</v>
      </c>
      <c r="H72" s="82">
        <v>44596</v>
      </c>
      <c r="I72" s="29" t="s">
        <v>11</v>
      </c>
      <c r="J72" s="62" t="s">
        <v>12</v>
      </c>
      <c r="K72" s="82">
        <v>44564</v>
      </c>
      <c r="L72" s="82">
        <v>44564</v>
      </c>
      <c r="M72" s="74" t="s">
        <v>9</v>
      </c>
      <c r="N72" s="82">
        <v>44596</v>
      </c>
      <c r="O72" s="82">
        <v>44596</v>
      </c>
      <c r="P72" s="74" t="s">
        <v>11</v>
      </c>
      <c r="Q72" s="62" t="s">
        <v>13</v>
      </c>
      <c r="R72" s="76"/>
      <c r="S72" s="76"/>
      <c r="T72" s="76"/>
      <c r="U72" s="76"/>
      <c r="V72" s="76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>
      <c r="A73" s="96"/>
      <c r="B73" s="76"/>
      <c r="C73" s="83">
        <v>1</v>
      </c>
      <c r="D73" s="84">
        <v>30.04</v>
      </c>
      <c r="E73" s="84">
        <v>30.01</v>
      </c>
      <c r="F73" s="85">
        <f t="shared" ref="F73:F77" si="110">AVERAGE(D73:E73)</f>
        <v>30.024999999999999</v>
      </c>
      <c r="G73" s="84">
        <v>30</v>
      </c>
      <c r="H73" s="84">
        <v>29.97</v>
      </c>
      <c r="I73" s="85">
        <f t="shared" ref="I73:I77" si="111">AVERAGE(G73:H73)</f>
        <v>29.984999999999999</v>
      </c>
      <c r="J73" s="86">
        <f t="shared" ref="J73:J77" si="112">AVERAGE(I73,F73)</f>
        <v>30.004999999999999</v>
      </c>
      <c r="K73" s="84">
        <v>30.3</v>
      </c>
      <c r="L73" s="84">
        <v>30.34</v>
      </c>
      <c r="M73" s="85">
        <f t="shared" ref="M73:M77" si="113">AVERAGE(K73:L73)</f>
        <v>30.32</v>
      </c>
      <c r="N73" s="84">
        <v>30.15</v>
      </c>
      <c r="O73" s="84">
        <v>30.2</v>
      </c>
      <c r="P73" s="85">
        <f t="shared" ref="P73:P77" si="114">AVERAGE(N73:O73)</f>
        <v>30.174999999999997</v>
      </c>
      <c r="Q73" s="86">
        <f t="shared" ref="Q73:Q77" si="115">AVERAGE(P73,M73)</f>
        <v>30.247499999999999</v>
      </c>
      <c r="R73" s="87"/>
      <c r="S73" s="87"/>
      <c r="T73" s="76"/>
      <c r="U73" s="76"/>
      <c r="V73" s="76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>
      <c r="A74" s="96"/>
      <c r="B74" s="76"/>
      <c r="C74" s="83">
        <v>2</v>
      </c>
      <c r="D74" s="84">
        <v>30.04</v>
      </c>
      <c r="E74" s="84">
        <v>30.02</v>
      </c>
      <c r="F74" s="85">
        <f t="shared" si="110"/>
        <v>30.03</v>
      </c>
      <c r="G74" s="84">
        <v>29.99</v>
      </c>
      <c r="H74" s="84">
        <v>29.98</v>
      </c>
      <c r="I74" s="85">
        <f t="shared" si="111"/>
        <v>29.984999999999999</v>
      </c>
      <c r="J74" s="86">
        <f t="shared" si="112"/>
        <v>30.0075</v>
      </c>
      <c r="K74" s="84">
        <v>30.29</v>
      </c>
      <c r="L74" s="84">
        <v>30.34</v>
      </c>
      <c r="M74" s="85">
        <f t="shared" si="113"/>
        <v>30.314999999999998</v>
      </c>
      <c r="N74" s="84">
        <v>30.18</v>
      </c>
      <c r="O74" s="84">
        <v>30.2</v>
      </c>
      <c r="P74" s="85">
        <f t="shared" si="114"/>
        <v>30.189999999999998</v>
      </c>
      <c r="Q74" s="86">
        <f t="shared" si="115"/>
        <v>30.252499999999998</v>
      </c>
      <c r="R74" s="87"/>
      <c r="S74" s="87"/>
      <c r="T74" s="76"/>
      <c r="U74" s="76"/>
      <c r="V74" s="76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>
      <c r="A75" s="96"/>
      <c r="B75" s="76"/>
      <c r="C75" s="83">
        <v>3</v>
      </c>
      <c r="D75" s="84">
        <v>30.03</v>
      </c>
      <c r="E75" s="84">
        <v>30.04</v>
      </c>
      <c r="F75" s="85">
        <f t="shared" si="110"/>
        <v>30.035</v>
      </c>
      <c r="G75" s="84">
        <v>30</v>
      </c>
      <c r="H75" s="84">
        <v>30</v>
      </c>
      <c r="I75" s="85">
        <f t="shared" si="111"/>
        <v>30</v>
      </c>
      <c r="J75" s="86">
        <f t="shared" si="112"/>
        <v>30.017499999999998</v>
      </c>
      <c r="K75" s="84">
        <v>30.35</v>
      </c>
      <c r="L75" s="84">
        <v>30.3</v>
      </c>
      <c r="M75" s="85">
        <f t="shared" si="113"/>
        <v>30.325000000000003</v>
      </c>
      <c r="N75" s="84">
        <v>30.18</v>
      </c>
      <c r="O75" s="84">
        <v>30.18</v>
      </c>
      <c r="P75" s="85">
        <f t="shared" si="114"/>
        <v>30.18</v>
      </c>
      <c r="Q75" s="86">
        <f t="shared" si="115"/>
        <v>30.252500000000001</v>
      </c>
      <c r="R75" s="87"/>
      <c r="S75" s="2" t="s">
        <v>16</v>
      </c>
      <c r="T75" s="84">
        <f>AVERAGE(F78,M78)</f>
        <v>30.175500000000003</v>
      </c>
      <c r="U75" s="76"/>
      <c r="V75" s="76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>
      <c r="A76" s="96"/>
      <c r="B76" s="76"/>
      <c r="C76" s="83">
        <v>4</v>
      </c>
      <c r="D76" s="84">
        <v>30.04</v>
      </c>
      <c r="E76" s="84">
        <v>30.02</v>
      </c>
      <c r="F76" s="85">
        <f t="shared" si="110"/>
        <v>30.03</v>
      </c>
      <c r="G76" s="84">
        <v>29.99</v>
      </c>
      <c r="H76" s="84">
        <v>29.99</v>
      </c>
      <c r="I76" s="85">
        <f t="shared" si="111"/>
        <v>29.99</v>
      </c>
      <c r="J76" s="86">
        <f t="shared" si="112"/>
        <v>30.009999999999998</v>
      </c>
      <c r="K76" s="84">
        <v>30.33</v>
      </c>
      <c r="L76" s="84">
        <v>30.29</v>
      </c>
      <c r="M76" s="85">
        <f t="shared" si="113"/>
        <v>30.31</v>
      </c>
      <c r="N76" s="84">
        <v>30.18</v>
      </c>
      <c r="O76" s="84">
        <v>30.15</v>
      </c>
      <c r="P76" s="85">
        <f t="shared" si="114"/>
        <v>30.164999999999999</v>
      </c>
      <c r="Q76" s="86">
        <f t="shared" si="115"/>
        <v>30.237499999999997</v>
      </c>
      <c r="R76" s="87"/>
      <c r="S76" s="2" t="s">
        <v>17</v>
      </c>
      <c r="T76" s="84">
        <f>AVERAGE(I78,P78)</f>
        <v>30.081499999999998</v>
      </c>
      <c r="U76" s="76"/>
      <c r="V76" s="76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>
      <c r="A77" s="96"/>
      <c r="B77" s="76"/>
      <c r="C77" s="83">
        <v>5</v>
      </c>
      <c r="D77" s="88">
        <v>30.05</v>
      </c>
      <c r="E77" s="88">
        <v>30.04</v>
      </c>
      <c r="F77" s="89">
        <f t="shared" si="110"/>
        <v>30.045000000000002</v>
      </c>
      <c r="G77" s="88">
        <v>29.96</v>
      </c>
      <c r="H77" s="88">
        <v>29.98</v>
      </c>
      <c r="I77" s="89">
        <f t="shared" si="111"/>
        <v>29.97</v>
      </c>
      <c r="J77" s="90">
        <f t="shared" si="112"/>
        <v>30.0075</v>
      </c>
      <c r="K77" s="88">
        <v>30.3</v>
      </c>
      <c r="L77" s="88">
        <v>30.34</v>
      </c>
      <c r="M77" s="89">
        <f t="shared" si="113"/>
        <v>30.32</v>
      </c>
      <c r="N77" s="88">
        <v>30.19</v>
      </c>
      <c r="O77" s="88">
        <v>30.16</v>
      </c>
      <c r="P77" s="89">
        <f t="shared" si="114"/>
        <v>30.175000000000001</v>
      </c>
      <c r="Q77" s="90">
        <f t="shared" si="115"/>
        <v>30.247500000000002</v>
      </c>
      <c r="R77" s="87"/>
      <c r="S77" s="91"/>
      <c r="T77" s="76"/>
      <c r="U77" s="76"/>
      <c r="V77" s="76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>
      <c r="A78" s="96"/>
      <c r="B78" s="76"/>
      <c r="C78" s="76"/>
      <c r="D78" s="87"/>
      <c r="E78" s="87"/>
      <c r="F78" s="84">
        <f>AVERAGE(F73:F77)</f>
        <v>30.033000000000005</v>
      </c>
      <c r="G78" s="87"/>
      <c r="H78" s="87"/>
      <c r="I78" s="86">
        <f t="shared" ref="I78:J78" si="116">AVERAGE(I73:I77)</f>
        <v>29.986000000000001</v>
      </c>
      <c r="J78" s="90">
        <f t="shared" si="116"/>
        <v>30.009499999999996</v>
      </c>
      <c r="K78" s="87"/>
      <c r="L78" s="87"/>
      <c r="M78" s="84">
        <f>AVERAGE(M73:M77)</f>
        <v>30.318000000000001</v>
      </c>
      <c r="N78" s="87"/>
      <c r="O78" s="87"/>
      <c r="P78" s="86">
        <f t="shared" ref="P78:Q78" si="117">AVERAGE(P73:P77)</f>
        <v>30.177</v>
      </c>
      <c r="Q78" s="90">
        <f t="shared" si="117"/>
        <v>30.247500000000002</v>
      </c>
      <c r="R78" s="92"/>
      <c r="S78" s="90">
        <f>AVERAGE(Q78,J78)</f>
        <v>30.128499999999999</v>
      </c>
      <c r="T78" s="76"/>
      <c r="U78" s="76"/>
      <c r="V78" s="76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>
      <c r="A99" s="97" t="s">
        <v>28</v>
      </c>
      <c r="B99" s="98" t="s">
        <v>29</v>
      </c>
      <c r="C99" s="99"/>
      <c r="D99" s="99"/>
      <c r="E99" s="99"/>
      <c r="F99" s="99"/>
      <c r="G99" s="99"/>
      <c r="H99" s="99"/>
      <c r="I99" s="100"/>
      <c r="J99" s="99"/>
      <c r="K99" s="99"/>
      <c r="L99" s="100"/>
      <c r="M99" s="100"/>
      <c r="N99" s="100"/>
      <c r="O99" s="101" t="s">
        <v>30</v>
      </c>
      <c r="P99" s="102"/>
      <c r="Q99" s="102"/>
      <c r="R99" s="102"/>
      <c r="S99" s="102"/>
      <c r="T99" s="102"/>
      <c r="U99" s="102"/>
      <c r="V99" s="103"/>
      <c r="W99" s="103"/>
      <c r="X99" s="103"/>
      <c r="Y99" s="76"/>
      <c r="Z99" s="2"/>
      <c r="AA99" s="1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>
      <c r="A100" s="6" t="s">
        <v>2</v>
      </c>
      <c r="B100" s="2"/>
      <c r="C100" s="7" t="s">
        <v>3</v>
      </c>
      <c r="D100" s="8" t="s">
        <v>4</v>
      </c>
      <c r="E100" s="9"/>
      <c r="F100" s="9"/>
      <c r="G100" s="104"/>
      <c r="H100" s="9" t="s">
        <v>5</v>
      </c>
      <c r="I100" s="10"/>
      <c r="J100" s="62"/>
      <c r="L100" s="105"/>
      <c r="M100" s="2"/>
      <c r="N100" s="2"/>
      <c r="O100" s="106" t="s">
        <v>4</v>
      </c>
      <c r="P100" s="107"/>
      <c r="Q100" s="107"/>
      <c r="R100" s="108"/>
      <c r="S100" s="3" t="s">
        <v>5</v>
      </c>
      <c r="T100" s="107"/>
      <c r="U100" s="109"/>
      <c r="V100" s="76"/>
      <c r="W100" s="76"/>
      <c r="X100" s="2"/>
      <c r="Y100" s="76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>
      <c r="A101" s="14" t="s">
        <v>6</v>
      </c>
      <c r="B101" s="2"/>
      <c r="C101" s="5" t="s">
        <v>7</v>
      </c>
      <c r="D101" s="15" t="s">
        <v>31</v>
      </c>
      <c r="E101" s="17" t="s">
        <v>32</v>
      </c>
      <c r="F101" s="17" t="s">
        <v>22</v>
      </c>
      <c r="G101" s="110"/>
      <c r="H101" s="17" t="s">
        <v>33</v>
      </c>
      <c r="I101" s="18" t="s">
        <v>34</v>
      </c>
      <c r="J101" s="19" t="s">
        <v>13</v>
      </c>
      <c r="L101" s="2"/>
      <c r="M101" s="2"/>
      <c r="N101" s="2"/>
      <c r="O101" s="106" t="s">
        <v>31</v>
      </c>
      <c r="P101" s="3" t="s">
        <v>32</v>
      </c>
      <c r="Q101" s="3" t="s">
        <v>22</v>
      </c>
      <c r="R101" s="108"/>
      <c r="S101" s="3" t="s">
        <v>33</v>
      </c>
      <c r="T101" s="3" t="s">
        <v>34</v>
      </c>
      <c r="U101" s="111" t="s">
        <v>13</v>
      </c>
      <c r="V101" s="76"/>
      <c r="W101" s="76"/>
      <c r="X101" s="2"/>
      <c r="Y101" s="76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>
      <c r="A102" s="6" t="s">
        <v>14</v>
      </c>
      <c r="B102" s="2"/>
      <c r="C102" s="5">
        <v>1</v>
      </c>
      <c r="D102" s="24">
        <v>29.82</v>
      </c>
      <c r="E102" s="25">
        <v>29.94</v>
      </c>
      <c r="F102" s="25">
        <f t="shared" ref="F102:F106" si="118">(D102+E102)/2</f>
        <v>29.880000000000003</v>
      </c>
      <c r="G102" s="112"/>
      <c r="H102" s="25">
        <v>30.24</v>
      </c>
      <c r="I102" s="25">
        <v>30.36</v>
      </c>
      <c r="J102" s="67">
        <f t="shared" ref="J102:J106" si="119">(H102+I102)/2</f>
        <v>30.299999999999997</v>
      </c>
      <c r="L102" s="113"/>
      <c r="M102" s="113"/>
      <c r="N102" s="2"/>
      <c r="O102" s="114">
        <v>29.869309999999999</v>
      </c>
      <c r="P102" s="84">
        <v>29.94068</v>
      </c>
      <c r="Q102" s="84">
        <f t="shared" ref="Q102:Q106" si="120">(O102+P102)/2</f>
        <v>29.904995</v>
      </c>
      <c r="R102" s="115"/>
      <c r="S102" s="84">
        <v>30.1419</v>
      </c>
      <c r="T102" s="84">
        <v>30.264199999999999</v>
      </c>
      <c r="U102" s="86">
        <f t="shared" ref="U102:U106" si="121">(S102+T102)/2</f>
        <v>30.203049999999998</v>
      </c>
      <c r="V102" s="76"/>
      <c r="W102" s="76"/>
      <c r="X102" s="76"/>
      <c r="Y102" s="76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>
      <c r="A103" s="14" t="s">
        <v>15</v>
      </c>
      <c r="B103" s="2"/>
      <c r="C103" s="5">
        <v>2</v>
      </c>
      <c r="D103" s="24">
        <v>29.87</v>
      </c>
      <c r="E103" s="25">
        <v>29.92</v>
      </c>
      <c r="F103" s="25">
        <f t="shared" si="118"/>
        <v>29.895000000000003</v>
      </c>
      <c r="G103" s="112"/>
      <c r="H103" s="25">
        <v>30.16</v>
      </c>
      <c r="I103" s="25">
        <v>30.26</v>
      </c>
      <c r="J103" s="67">
        <f t="shared" si="119"/>
        <v>30.21</v>
      </c>
      <c r="L103" s="113"/>
      <c r="M103" s="113"/>
      <c r="N103" s="2"/>
      <c r="O103" s="114">
        <v>29.869299999999999</v>
      </c>
      <c r="P103" s="84">
        <v>29.927810000000001</v>
      </c>
      <c r="Q103" s="84">
        <f t="shared" si="120"/>
        <v>29.898555000000002</v>
      </c>
      <c r="R103" s="115"/>
      <c r="S103" s="84">
        <v>30.121600000000001</v>
      </c>
      <c r="T103" s="84">
        <v>30.228400000000001</v>
      </c>
      <c r="U103" s="86">
        <f t="shared" si="121"/>
        <v>30.175000000000001</v>
      </c>
      <c r="V103" s="76"/>
      <c r="W103" s="76"/>
      <c r="X103" s="76"/>
      <c r="Y103" s="76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>
      <c r="A104" s="6"/>
      <c r="B104" s="2"/>
      <c r="C104" s="5">
        <v>3</v>
      </c>
      <c r="D104" s="24">
        <v>29.94</v>
      </c>
      <c r="E104" s="25">
        <v>30</v>
      </c>
      <c r="F104" s="25">
        <f t="shared" si="118"/>
        <v>29.97</v>
      </c>
      <c r="G104" s="112"/>
      <c r="H104" s="25">
        <v>30.22</v>
      </c>
      <c r="I104" s="25">
        <v>30.34</v>
      </c>
      <c r="J104" s="67">
        <f t="shared" si="119"/>
        <v>30.28</v>
      </c>
      <c r="L104" s="113"/>
      <c r="M104" s="113"/>
      <c r="N104" s="2"/>
      <c r="O104" s="114">
        <v>29.939969999999999</v>
      </c>
      <c r="P104" s="84">
        <v>29.9954</v>
      </c>
      <c r="Q104" s="84">
        <f t="shared" si="120"/>
        <v>29.967684999999999</v>
      </c>
      <c r="R104" s="115"/>
      <c r="S104" s="84">
        <v>30.186800000000002</v>
      </c>
      <c r="T104" s="84">
        <v>30.3095</v>
      </c>
      <c r="U104" s="86">
        <f t="shared" si="121"/>
        <v>30.248150000000003</v>
      </c>
      <c r="V104" s="76"/>
      <c r="W104" s="76"/>
      <c r="X104" s="76"/>
      <c r="Y104" s="76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>
      <c r="A105" s="30"/>
      <c r="B105" s="2"/>
      <c r="C105" s="5">
        <v>4</v>
      </c>
      <c r="D105" s="24">
        <v>29.91</v>
      </c>
      <c r="E105" s="25">
        <v>29.97</v>
      </c>
      <c r="F105" s="25">
        <f t="shared" si="118"/>
        <v>29.939999999999998</v>
      </c>
      <c r="G105" s="112"/>
      <c r="H105" s="25">
        <v>30.19</v>
      </c>
      <c r="I105" s="25">
        <v>30.29</v>
      </c>
      <c r="J105" s="67">
        <f t="shared" si="119"/>
        <v>30.240000000000002</v>
      </c>
      <c r="L105" s="2" t="s">
        <v>16</v>
      </c>
      <c r="M105" s="29">
        <f>AVERAGE(H107,D107)</f>
        <v>30.045999999999999</v>
      </c>
      <c r="N105" s="2"/>
      <c r="O105" s="114">
        <v>29.91488</v>
      </c>
      <c r="P105" s="84">
        <v>29.964030000000001</v>
      </c>
      <c r="Q105" s="84">
        <f t="shared" si="120"/>
        <v>29.939455000000002</v>
      </c>
      <c r="R105" s="115"/>
      <c r="S105" s="84">
        <v>30.193000000000001</v>
      </c>
      <c r="T105" s="84">
        <v>30.286999999999999</v>
      </c>
      <c r="U105" s="86">
        <f t="shared" si="121"/>
        <v>30.240000000000002</v>
      </c>
      <c r="V105" s="76"/>
      <c r="W105" s="2" t="s">
        <v>16</v>
      </c>
      <c r="X105" s="84">
        <f>AVERAGE(S107,O107)</f>
        <v>30.036414999999998</v>
      </c>
      <c r="Y105" s="76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>
      <c r="A106" s="30"/>
      <c r="B106" s="2"/>
      <c r="C106" s="5">
        <v>5</v>
      </c>
      <c r="D106" s="31">
        <v>29.9</v>
      </c>
      <c r="E106" s="32">
        <v>29.97</v>
      </c>
      <c r="F106" s="32">
        <f t="shared" si="118"/>
        <v>29.934999999999999</v>
      </c>
      <c r="G106" s="116"/>
      <c r="H106" s="32">
        <v>30.21</v>
      </c>
      <c r="I106" s="32">
        <v>30.37</v>
      </c>
      <c r="J106" s="67">
        <f t="shared" si="119"/>
        <v>30.29</v>
      </c>
      <c r="L106" s="2" t="s">
        <v>17</v>
      </c>
      <c r="M106" s="29">
        <f>AVERAGE(I107,E107)</f>
        <v>30.142000000000003</v>
      </c>
      <c r="N106" s="2"/>
      <c r="O106" s="117">
        <v>29.912990000000001</v>
      </c>
      <c r="P106" s="88">
        <v>29.99221</v>
      </c>
      <c r="Q106" s="88">
        <f t="shared" si="120"/>
        <v>29.9526</v>
      </c>
      <c r="R106" s="118"/>
      <c r="S106" s="88">
        <v>30.214400000000001</v>
      </c>
      <c r="T106" s="88">
        <v>30.366299999999999</v>
      </c>
      <c r="U106" s="90">
        <f t="shared" si="121"/>
        <v>30.29035</v>
      </c>
      <c r="V106" s="76"/>
      <c r="W106" s="2" t="s">
        <v>17</v>
      </c>
      <c r="X106" s="88">
        <f>AVERAGE(T107,P107)</f>
        <v>30.127552999999999</v>
      </c>
      <c r="Y106" s="76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>
      <c r="A107" s="30"/>
      <c r="B107" s="2"/>
      <c r="C107" s="5"/>
      <c r="D107" s="25">
        <f t="shared" ref="D107:F107" si="122">AVERAGE(D102:D106)</f>
        <v>29.887999999999998</v>
      </c>
      <c r="E107" s="29">
        <f t="shared" si="122"/>
        <v>29.96</v>
      </c>
      <c r="F107" s="36">
        <f t="shared" si="122"/>
        <v>29.923999999999999</v>
      </c>
      <c r="G107" s="25"/>
      <c r="H107" s="25">
        <f>AVERAGE(H102:H106)</f>
        <v>30.204000000000001</v>
      </c>
      <c r="I107" s="25">
        <f t="shared" ref="I107:J107" si="123">AVERAGE(I102:I106)</f>
        <v>30.324000000000002</v>
      </c>
      <c r="J107" s="36">
        <f t="shared" si="123"/>
        <v>30.263999999999999</v>
      </c>
      <c r="L107" s="2" t="s">
        <v>35</v>
      </c>
      <c r="M107" s="38">
        <f>AVERAGE(J107,F107)</f>
        <v>30.094000000000001</v>
      </c>
      <c r="N107" s="2"/>
      <c r="O107" s="84">
        <f t="shared" ref="O107:Q107" si="124">AVERAGE(O102:O106)</f>
        <v>29.901289999999999</v>
      </c>
      <c r="P107" s="86">
        <f t="shared" si="124"/>
        <v>29.964026</v>
      </c>
      <c r="Q107" s="90">
        <f t="shared" si="124"/>
        <v>29.932657999999996</v>
      </c>
      <c r="R107" s="87"/>
      <c r="S107" s="84">
        <f>AVERAGE(S102:S106)</f>
        <v>30.17154</v>
      </c>
      <c r="T107" s="86">
        <f t="shared" ref="T107:U107" si="125">AVERAGE(T102:T106)</f>
        <v>30.291080000000001</v>
      </c>
      <c r="U107" s="90">
        <f t="shared" si="125"/>
        <v>30.231310000000001</v>
      </c>
      <c r="V107" s="76"/>
      <c r="W107" s="62" t="s">
        <v>35</v>
      </c>
      <c r="X107" s="90">
        <f>AVERAGE(U107,Q107)</f>
        <v>30.081983999999999</v>
      </c>
      <c r="Y107" s="76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>
      <c r="A108" s="30"/>
      <c r="B108" s="2"/>
      <c r="C108" s="5"/>
      <c r="D108" s="25"/>
      <c r="E108" s="2"/>
      <c r="F108" s="25"/>
      <c r="G108" s="25"/>
      <c r="H108" s="25"/>
      <c r="I108" s="25"/>
      <c r="J108" s="25"/>
      <c r="L108" s="2"/>
      <c r="M108" s="2"/>
      <c r="N108" s="2"/>
      <c r="O108" s="91"/>
      <c r="P108" s="93"/>
      <c r="Q108" s="91"/>
      <c r="R108" s="91"/>
      <c r="S108" s="91"/>
      <c r="T108" s="91"/>
      <c r="U108" s="91"/>
      <c r="V108" s="76"/>
      <c r="W108" s="76"/>
      <c r="X108" s="76"/>
      <c r="Y108" s="76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>
      <c r="A109" s="30"/>
      <c r="B109" s="2"/>
      <c r="C109" s="7" t="s">
        <v>19</v>
      </c>
      <c r="D109" s="39" t="s">
        <v>4</v>
      </c>
      <c r="E109" s="40"/>
      <c r="F109" s="41"/>
      <c r="G109" s="119"/>
      <c r="H109" s="41" t="s">
        <v>5</v>
      </c>
      <c r="I109" s="41"/>
      <c r="J109" s="42"/>
      <c r="L109" s="105"/>
      <c r="M109" s="2"/>
      <c r="N109" s="2"/>
      <c r="O109" s="106" t="s">
        <v>4</v>
      </c>
      <c r="P109" s="107"/>
      <c r="Q109" s="120"/>
      <c r="R109" s="121"/>
      <c r="S109" s="122" t="s">
        <v>5</v>
      </c>
      <c r="T109" s="120"/>
      <c r="U109" s="123"/>
      <c r="V109" s="76"/>
      <c r="W109" s="76"/>
      <c r="X109" s="2"/>
      <c r="Y109" s="76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>
      <c r="A110" s="30"/>
      <c r="B110" s="2"/>
      <c r="C110" s="5" t="s">
        <v>7</v>
      </c>
      <c r="D110" s="43" t="s">
        <v>31</v>
      </c>
      <c r="E110" s="21" t="s">
        <v>32</v>
      </c>
      <c r="F110" s="22" t="s">
        <v>22</v>
      </c>
      <c r="G110" s="124"/>
      <c r="H110" s="44" t="s">
        <v>33</v>
      </c>
      <c r="I110" s="18" t="s">
        <v>34</v>
      </c>
      <c r="J110" s="23" t="s">
        <v>13</v>
      </c>
      <c r="L110" s="2"/>
      <c r="M110" s="2"/>
      <c r="N110" s="2"/>
      <c r="O110" s="125" t="s">
        <v>31</v>
      </c>
      <c r="P110" s="126" t="s">
        <v>32</v>
      </c>
      <c r="Q110" s="3" t="s">
        <v>22</v>
      </c>
      <c r="R110" s="127"/>
      <c r="S110" s="126" t="s">
        <v>33</v>
      </c>
      <c r="T110" s="3" t="s">
        <v>34</v>
      </c>
      <c r="U110" s="111" t="s">
        <v>13</v>
      </c>
      <c r="V110" s="76"/>
      <c r="W110" s="76"/>
      <c r="X110" s="2"/>
      <c r="Y110" s="76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>
      <c r="A111" s="30"/>
      <c r="B111" s="2"/>
      <c r="C111" s="5">
        <v>1</v>
      </c>
      <c r="D111" s="128">
        <f t="shared" ref="D111:E111" si="126">ROUND(D102,1)</f>
        <v>29.8</v>
      </c>
      <c r="E111" s="129">
        <f t="shared" si="126"/>
        <v>29.9</v>
      </c>
      <c r="F111" s="129">
        <f t="shared" ref="F111:F115" si="127">(D111+E111)/2</f>
        <v>29.85</v>
      </c>
      <c r="G111" s="130"/>
      <c r="H111" s="129">
        <f t="shared" ref="H111:I111" si="128">ROUND(H102,1)</f>
        <v>30.2</v>
      </c>
      <c r="I111" s="129">
        <f t="shared" si="128"/>
        <v>30.4</v>
      </c>
      <c r="J111" s="131">
        <f t="shared" ref="J111:J115" si="129">(H111+I111)/2</f>
        <v>30.299999999999997</v>
      </c>
      <c r="L111" s="113"/>
      <c r="M111" s="113"/>
      <c r="N111" s="2"/>
      <c r="O111" s="132">
        <f t="shared" ref="O111:P111" si="130">ROUND(O102,1)</f>
        <v>29.9</v>
      </c>
      <c r="P111" s="133">
        <f t="shared" si="130"/>
        <v>29.9</v>
      </c>
      <c r="Q111" s="133">
        <f t="shared" ref="Q111:Q115" si="131">(O111+P111)/2</f>
        <v>29.9</v>
      </c>
      <c r="R111" s="134"/>
      <c r="S111" s="133">
        <f t="shared" ref="S111:T111" si="132">ROUND(S102,1)</f>
        <v>30.1</v>
      </c>
      <c r="T111" s="133">
        <f t="shared" si="132"/>
        <v>30.3</v>
      </c>
      <c r="U111" s="135">
        <f t="shared" ref="U111:U115" si="133">(S111+T111)/2</f>
        <v>30.200000000000003</v>
      </c>
      <c r="V111" s="76"/>
      <c r="W111" s="76"/>
      <c r="X111" s="76"/>
      <c r="Y111" s="76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>
      <c r="A112" s="30"/>
      <c r="B112" s="2"/>
      <c r="C112" s="5">
        <v>2</v>
      </c>
      <c r="D112" s="128">
        <f t="shared" ref="D112:E112" si="134">ROUND(D103,1)</f>
        <v>29.9</v>
      </c>
      <c r="E112" s="129">
        <f t="shared" si="134"/>
        <v>29.9</v>
      </c>
      <c r="F112" s="129">
        <f t="shared" si="127"/>
        <v>29.9</v>
      </c>
      <c r="G112" s="130"/>
      <c r="H112" s="129">
        <f t="shared" ref="H112:I112" si="135">ROUND(H103,1)</f>
        <v>30.2</v>
      </c>
      <c r="I112" s="129">
        <f t="shared" si="135"/>
        <v>30.3</v>
      </c>
      <c r="J112" s="131">
        <f t="shared" si="129"/>
        <v>30.25</v>
      </c>
      <c r="K112" s="136"/>
      <c r="L112" s="137"/>
      <c r="M112" s="137"/>
      <c r="N112" s="64"/>
      <c r="O112" s="132">
        <f t="shared" ref="O112:P112" si="136">ROUND(O103,1)</f>
        <v>29.9</v>
      </c>
      <c r="P112" s="133">
        <f t="shared" si="136"/>
        <v>29.9</v>
      </c>
      <c r="Q112" s="133">
        <f t="shared" si="131"/>
        <v>29.9</v>
      </c>
      <c r="R112" s="134"/>
      <c r="S112" s="133">
        <f t="shared" ref="S112:T112" si="137">ROUND(S103,1)</f>
        <v>30.1</v>
      </c>
      <c r="T112" s="133">
        <f t="shared" si="137"/>
        <v>30.2</v>
      </c>
      <c r="U112" s="135">
        <f t="shared" si="133"/>
        <v>30.15</v>
      </c>
      <c r="V112" s="76"/>
      <c r="W112" s="76"/>
      <c r="X112" s="76"/>
      <c r="Y112" s="76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>
      <c r="A113" s="30"/>
      <c r="B113" s="2"/>
      <c r="C113" s="5">
        <v>3</v>
      </c>
      <c r="D113" s="128">
        <f t="shared" ref="D113:E113" si="138">ROUND(D104,1)</f>
        <v>29.9</v>
      </c>
      <c r="E113" s="129">
        <f t="shared" si="138"/>
        <v>30</v>
      </c>
      <c r="F113" s="129">
        <f t="shared" si="127"/>
        <v>29.95</v>
      </c>
      <c r="G113" s="130"/>
      <c r="H113" s="129">
        <f t="shared" ref="H113:I113" si="139">ROUND(H104,1)</f>
        <v>30.2</v>
      </c>
      <c r="I113" s="129">
        <f t="shared" si="139"/>
        <v>30.3</v>
      </c>
      <c r="J113" s="131">
        <f t="shared" si="129"/>
        <v>30.25</v>
      </c>
      <c r="K113" s="136"/>
      <c r="L113" s="137"/>
      <c r="M113" s="137"/>
      <c r="N113" s="64"/>
      <c r="O113" s="132">
        <f t="shared" ref="O113:P113" si="140">ROUND(O104,1)</f>
        <v>29.9</v>
      </c>
      <c r="P113" s="133">
        <f t="shared" si="140"/>
        <v>30</v>
      </c>
      <c r="Q113" s="133">
        <f t="shared" si="131"/>
        <v>29.95</v>
      </c>
      <c r="R113" s="134"/>
      <c r="S113" s="133">
        <f t="shared" ref="S113:T113" si="141">ROUND(S104,1)</f>
        <v>30.2</v>
      </c>
      <c r="T113" s="133">
        <f t="shared" si="141"/>
        <v>30.3</v>
      </c>
      <c r="U113" s="135">
        <f t="shared" si="133"/>
        <v>30.25</v>
      </c>
      <c r="V113" s="76"/>
      <c r="W113" s="76"/>
      <c r="X113" s="76"/>
      <c r="Y113" s="76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>
      <c r="A114" s="30"/>
      <c r="B114" s="2"/>
      <c r="C114" s="5">
        <v>4</v>
      </c>
      <c r="D114" s="128">
        <f t="shared" ref="D114:E114" si="142">ROUND(D105,1)</f>
        <v>29.9</v>
      </c>
      <c r="E114" s="129">
        <f t="shared" si="142"/>
        <v>30</v>
      </c>
      <c r="F114" s="129">
        <f t="shared" si="127"/>
        <v>29.95</v>
      </c>
      <c r="G114" s="130"/>
      <c r="H114" s="129">
        <f t="shared" ref="H114:I114" si="143">ROUND(H105,1)</f>
        <v>30.2</v>
      </c>
      <c r="I114" s="129">
        <f t="shared" si="143"/>
        <v>30.3</v>
      </c>
      <c r="J114" s="131">
        <f t="shared" si="129"/>
        <v>30.25</v>
      </c>
      <c r="K114" s="136"/>
      <c r="L114" s="64" t="s">
        <v>16</v>
      </c>
      <c r="M114" s="26" t="e">
        <f>AVERAGE(H116,D116)</f>
        <v>#DIV/0!</v>
      </c>
      <c r="N114" s="64"/>
      <c r="O114" s="132">
        <f t="shared" ref="O114:P114" si="144">ROUND(O105,1)</f>
        <v>29.9</v>
      </c>
      <c r="P114" s="133">
        <f t="shared" si="144"/>
        <v>30</v>
      </c>
      <c r="Q114" s="133">
        <f t="shared" si="131"/>
        <v>29.95</v>
      </c>
      <c r="R114" s="134"/>
      <c r="S114" s="133">
        <f t="shared" ref="S114:T114" si="145">ROUND(S105,1)</f>
        <v>30.2</v>
      </c>
      <c r="T114" s="133">
        <f t="shared" si="145"/>
        <v>30.3</v>
      </c>
      <c r="U114" s="135">
        <f t="shared" si="133"/>
        <v>30.25</v>
      </c>
      <c r="V114" s="76"/>
      <c r="W114" s="64" t="s">
        <v>16</v>
      </c>
      <c r="X114" s="138" t="e">
        <f>AVERAGE(S116,O116)</f>
        <v>#DIV/0!</v>
      </c>
      <c r="Y114" s="76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>
      <c r="A115" s="30"/>
      <c r="B115" s="2"/>
      <c r="C115" s="5">
        <v>5</v>
      </c>
      <c r="D115" s="139">
        <f t="shared" ref="D115:E115" si="146">ROUND(D106,1)</f>
        <v>29.9</v>
      </c>
      <c r="E115" s="140">
        <f t="shared" si="146"/>
        <v>30</v>
      </c>
      <c r="F115" s="140">
        <f t="shared" si="127"/>
        <v>29.95</v>
      </c>
      <c r="G115" s="141"/>
      <c r="H115" s="129">
        <f t="shared" ref="H115:I115" si="147">ROUND(H106,1)</f>
        <v>30.2</v>
      </c>
      <c r="I115" s="129">
        <f t="shared" si="147"/>
        <v>30.4</v>
      </c>
      <c r="J115" s="131">
        <f t="shared" si="129"/>
        <v>30.299999999999997</v>
      </c>
      <c r="K115" s="136"/>
      <c r="L115" s="64" t="s">
        <v>17</v>
      </c>
      <c r="M115" s="26" t="e">
        <f>AVERAGE(I116,E116)</f>
        <v>#DIV/0!</v>
      </c>
      <c r="N115" s="64"/>
      <c r="O115" s="142">
        <f t="shared" ref="O115:P115" si="148">ROUND(O106,1)</f>
        <v>29.9</v>
      </c>
      <c r="P115" s="143">
        <f t="shared" si="148"/>
        <v>30</v>
      </c>
      <c r="Q115" s="143">
        <f t="shared" si="131"/>
        <v>29.95</v>
      </c>
      <c r="R115" s="144"/>
      <c r="S115" s="133">
        <f t="shared" ref="S115:T115" si="149">ROUND(S106,1)</f>
        <v>30.2</v>
      </c>
      <c r="T115" s="133">
        <f t="shared" si="149"/>
        <v>30.4</v>
      </c>
      <c r="U115" s="145">
        <f t="shared" si="133"/>
        <v>30.299999999999997</v>
      </c>
      <c r="V115" s="76"/>
      <c r="W115" s="64" t="s">
        <v>17</v>
      </c>
      <c r="X115" s="146" t="e">
        <f>AVERAGE(T116,P116)</f>
        <v>#DIV/0!</v>
      </c>
      <c r="Y115" s="76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>
      <c r="A116" s="30"/>
      <c r="B116" s="2"/>
      <c r="C116" s="5"/>
      <c r="D116" s="26"/>
      <c r="E116" s="26"/>
      <c r="F116" s="129">
        <f>AVERAGE(F111:F115)</f>
        <v>29.919999999999998</v>
      </c>
      <c r="G116" s="26"/>
      <c r="H116" s="26"/>
      <c r="I116" s="26"/>
      <c r="J116" s="147">
        <f>AVERAGE(J111:J115)</f>
        <v>30.27</v>
      </c>
      <c r="K116" s="136"/>
      <c r="L116" s="64" t="s">
        <v>35</v>
      </c>
      <c r="M116" s="147">
        <f>AVERAGE(J116,F116)</f>
        <v>30.094999999999999</v>
      </c>
      <c r="N116" s="64"/>
      <c r="O116" s="87"/>
      <c r="P116" s="87"/>
      <c r="Q116" s="133">
        <f>AVERAGE(Q111:Q115)</f>
        <v>29.93</v>
      </c>
      <c r="R116" s="87"/>
      <c r="S116" s="87"/>
      <c r="T116" s="92"/>
      <c r="U116" s="145">
        <f>AVERAGE(U111:U115)</f>
        <v>30.229999999999997</v>
      </c>
      <c r="V116" s="76"/>
      <c r="W116" s="148" t="s">
        <v>35</v>
      </c>
      <c r="X116" s="145">
        <f>AVERAGE(U116,Q116)</f>
        <v>30.08</v>
      </c>
      <c r="Y116" s="76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>
      <c r="A117" s="30"/>
      <c r="B117" s="2"/>
      <c r="C117" s="2"/>
      <c r="D117" s="2"/>
      <c r="E117" s="2"/>
      <c r="F117" s="2"/>
      <c r="G117" s="2"/>
      <c r="H117" s="2"/>
      <c r="I117" s="2"/>
      <c r="L117" s="2"/>
      <c r="M117" s="2"/>
      <c r="N117" s="2"/>
      <c r="O117" s="93"/>
      <c r="P117" s="93"/>
      <c r="Q117" s="93"/>
      <c r="R117" s="93"/>
      <c r="S117" s="93"/>
      <c r="T117" s="93"/>
      <c r="U117" s="93"/>
      <c r="V117" s="76"/>
      <c r="W117" s="76"/>
      <c r="X117" s="76"/>
      <c r="Y117" s="76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>
      <c r="A118" s="57" t="s">
        <v>14</v>
      </c>
      <c r="B118" s="2"/>
      <c r="C118" s="7" t="s">
        <v>3</v>
      </c>
      <c r="D118" s="8" t="s">
        <v>4</v>
      </c>
      <c r="E118" s="9"/>
      <c r="F118" s="9"/>
      <c r="G118" s="104"/>
      <c r="H118" s="9" t="s">
        <v>5</v>
      </c>
      <c r="I118" s="10"/>
      <c r="J118" s="11"/>
      <c r="L118" s="105"/>
      <c r="M118" s="2"/>
      <c r="N118" s="2"/>
      <c r="O118" s="106" t="s">
        <v>4</v>
      </c>
      <c r="P118" s="107"/>
      <c r="Q118" s="107"/>
      <c r="R118" s="108"/>
      <c r="S118" s="3" t="s">
        <v>5</v>
      </c>
      <c r="T118" s="107"/>
      <c r="U118" s="109"/>
      <c r="V118" s="76"/>
      <c r="W118" s="76"/>
      <c r="X118" s="2"/>
      <c r="Y118" s="76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>
      <c r="A119" s="59" t="s">
        <v>23</v>
      </c>
      <c r="B119" s="2"/>
      <c r="C119" s="5" t="s">
        <v>7</v>
      </c>
      <c r="D119" s="15" t="s">
        <v>31</v>
      </c>
      <c r="E119" s="17" t="s">
        <v>32</v>
      </c>
      <c r="F119" s="17" t="s">
        <v>22</v>
      </c>
      <c r="G119" s="110"/>
      <c r="H119" s="17" t="s">
        <v>33</v>
      </c>
      <c r="I119" s="18" t="s">
        <v>34</v>
      </c>
      <c r="J119" s="19" t="s">
        <v>13</v>
      </c>
      <c r="L119" s="2"/>
      <c r="M119" s="2"/>
      <c r="N119" s="2"/>
      <c r="O119" s="106" t="s">
        <v>31</v>
      </c>
      <c r="P119" s="3" t="s">
        <v>32</v>
      </c>
      <c r="Q119" s="3" t="s">
        <v>22</v>
      </c>
      <c r="R119" s="108"/>
      <c r="S119" s="3" t="s">
        <v>33</v>
      </c>
      <c r="T119" s="3" t="s">
        <v>34</v>
      </c>
      <c r="U119" s="111" t="s">
        <v>13</v>
      </c>
      <c r="V119" s="76"/>
      <c r="W119" s="76"/>
      <c r="X119" s="2"/>
      <c r="Y119" s="76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>
      <c r="A120" s="57"/>
      <c r="B120" s="2"/>
      <c r="C120" s="5">
        <v>1</v>
      </c>
      <c r="D120" s="24">
        <v>29.86</v>
      </c>
      <c r="E120" s="25">
        <v>29.75</v>
      </c>
      <c r="F120" s="25">
        <f t="shared" ref="F120:F124" si="150">(D120+E120)/2</f>
        <v>29.805</v>
      </c>
      <c r="G120" s="112"/>
      <c r="H120" s="25">
        <v>30.02</v>
      </c>
      <c r="I120" s="25">
        <v>30.17</v>
      </c>
      <c r="J120" s="67">
        <f t="shared" ref="J120:J124" si="151">(I120+H120)/2</f>
        <v>30.094999999999999</v>
      </c>
      <c r="L120" s="113"/>
      <c r="M120" s="113"/>
      <c r="N120" s="2"/>
      <c r="O120" s="114">
        <v>29.86326</v>
      </c>
      <c r="P120" s="84">
        <v>29.678239999999999</v>
      </c>
      <c r="Q120" s="84">
        <f t="shared" ref="Q120:Q124" si="152">(O120+P120)/2</f>
        <v>29.77075</v>
      </c>
      <c r="R120" s="115"/>
      <c r="S120" s="84">
        <v>30.075700000000001</v>
      </c>
      <c r="T120" s="84">
        <v>29.933199999999999</v>
      </c>
      <c r="U120" s="86">
        <f t="shared" ref="U120:U124" si="153">(T120+S120)/2</f>
        <v>30.004449999999999</v>
      </c>
      <c r="V120" s="76"/>
      <c r="W120" s="76"/>
      <c r="X120" s="76"/>
      <c r="Y120" s="76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>
      <c r="A121" s="57"/>
      <c r="B121" s="2"/>
      <c r="C121" s="5">
        <v>2</v>
      </c>
      <c r="D121" s="24">
        <v>29.74</v>
      </c>
      <c r="E121" s="25">
        <v>29.86</v>
      </c>
      <c r="F121" s="25">
        <f t="shared" si="150"/>
        <v>29.799999999999997</v>
      </c>
      <c r="G121" s="112"/>
      <c r="H121" s="25">
        <v>29.94</v>
      </c>
      <c r="I121" s="25">
        <v>30.06</v>
      </c>
      <c r="J121" s="67">
        <f t="shared" si="151"/>
        <v>30</v>
      </c>
      <c r="L121" s="113"/>
      <c r="M121" s="113"/>
      <c r="N121" s="2"/>
      <c r="O121" s="114">
        <v>29.701419999999999</v>
      </c>
      <c r="P121" s="84">
        <v>29.853339999999999</v>
      </c>
      <c r="Q121" s="84">
        <f t="shared" si="152"/>
        <v>29.777380000000001</v>
      </c>
      <c r="R121" s="115"/>
      <c r="S121" s="84">
        <v>29.936800000000002</v>
      </c>
      <c r="T121" s="84">
        <v>30.058800000000002</v>
      </c>
      <c r="U121" s="86">
        <f t="shared" si="153"/>
        <v>29.997800000000002</v>
      </c>
      <c r="V121" s="76"/>
      <c r="W121" s="76"/>
      <c r="X121" s="76"/>
      <c r="Y121" s="76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>
      <c r="A122" s="57"/>
      <c r="B122" s="2"/>
      <c r="C122" s="5">
        <v>3</v>
      </c>
      <c r="D122" s="24">
        <v>29.78</v>
      </c>
      <c r="E122" s="25">
        <v>29.89</v>
      </c>
      <c r="F122" s="25">
        <f t="shared" si="150"/>
        <v>29.835000000000001</v>
      </c>
      <c r="G122" s="112"/>
      <c r="H122" s="25">
        <v>29.96</v>
      </c>
      <c r="I122" s="25">
        <v>30.09</v>
      </c>
      <c r="J122" s="67">
        <f t="shared" si="151"/>
        <v>30.024999999999999</v>
      </c>
      <c r="L122" s="113"/>
      <c r="M122" s="113"/>
      <c r="N122" s="2"/>
      <c r="O122" s="114">
        <v>29.776260000000001</v>
      </c>
      <c r="P122" s="84">
        <v>29.891010000000001</v>
      </c>
      <c r="Q122" s="84">
        <f t="shared" si="152"/>
        <v>29.833635000000001</v>
      </c>
      <c r="R122" s="115"/>
      <c r="S122" s="84">
        <v>29.962399999999999</v>
      </c>
      <c r="T122" s="84">
        <v>30.086600000000001</v>
      </c>
      <c r="U122" s="86">
        <f t="shared" si="153"/>
        <v>30.0245</v>
      </c>
      <c r="V122" s="76"/>
      <c r="W122" s="76"/>
      <c r="X122" s="76"/>
      <c r="Y122" s="76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>
      <c r="A123" s="57"/>
      <c r="B123" s="2"/>
      <c r="C123" s="5">
        <v>4</v>
      </c>
      <c r="D123" s="24">
        <v>29.79</v>
      </c>
      <c r="E123" s="25">
        <v>29.86</v>
      </c>
      <c r="F123" s="25">
        <f t="shared" si="150"/>
        <v>29.824999999999999</v>
      </c>
      <c r="G123" s="112"/>
      <c r="H123" s="25">
        <v>30.13</v>
      </c>
      <c r="I123" s="25">
        <v>30.05</v>
      </c>
      <c r="J123" s="67">
        <f t="shared" si="151"/>
        <v>30.09</v>
      </c>
      <c r="L123" s="2" t="s">
        <v>16</v>
      </c>
      <c r="M123" s="29">
        <f>AVERAGE(H125,D125)</f>
        <v>29.917000000000002</v>
      </c>
      <c r="N123" s="2"/>
      <c r="O123" s="114">
        <v>29.775680000000001</v>
      </c>
      <c r="P123" s="84">
        <v>29.871690000000001</v>
      </c>
      <c r="Q123" s="84">
        <f t="shared" si="152"/>
        <v>29.823685000000001</v>
      </c>
      <c r="R123" s="115"/>
      <c r="S123" s="84">
        <v>30.000399999999999</v>
      </c>
      <c r="T123" s="84">
        <v>30.078199999999999</v>
      </c>
      <c r="U123" s="86">
        <f t="shared" si="153"/>
        <v>30.039299999999997</v>
      </c>
      <c r="V123" s="76"/>
      <c r="W123" s="2" t="s">
        <v>16</v>
      </c>
      <c r="X123" s="84">
        <f>AVERAGE(S125,O125)</f>
        <v>29.898539999999997</v>
      </c>
      <c r="Y123" s="76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>
      <c r="A124" s="57"/>
      <c r="B124" s="2"/>
      <c r="C124" s="5">
        <v>5</v>
      </c>
      <c r="D124" s="31">
        <v>29.83</v>
      </c>
      <c r="E124" s="32">
        <v>29.73</v>
      </c>
      <c r="F124" s="32">
        <f t="shared" si="150"/>
        <v>29.78</v>
      </c>
      <c r="G124" s="116"/>
      <c r="H124" s="32">
        <v>30.12</v>
      </c>
      <c r="I124" s="32">
        <v>30.01</v>
      </c>
      <c r="J124" s="67">
        <f t="shared" si="151"/>
        <v>30.065000000000001</v>
      </c>
      <c r="L124" s="2" t="s">
        <v>17</v>
      </c>
      <c r="M124" s="29">
        <f>AVERAGE(I125,E125)</f>
        <v>29.947000000000003</v>
      </c>
      <c r="N124" s="2"/>
      <c r="O124" s="117">
        <v>29.82658</v>
      </c>
      <c r="P124" s="88">
        <v>29.735939999999999</v>
      </c>
      <c r="Q124" s="88">
        <f t="shared" si="152"/>
        <v>29.78126</v>
      </c>
      <c r="R124" s="118"/>
      <c r="S124" s="88">
        <v>30.0669</v>
      </c>
      <c r="T124" s="88">
        <v>29.955100000000002</v>
      </c>
      <c r="U124" s="90">
        <f t="shared" si="153"/>
        <v>30.011000000000003</v>
      </c>
      <c r="V124" s="76"/>
      <c r="W124" s="2" t="s">
        <v>17</v>
      </c>
      <c r="X124" s="88">
        <f>AVERAGE(T125,P125)</f>
        <v>29.914211999999999</v>
      </c>
      <c r="Y124" s="76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>
      <c r="A125" s="57"/>
      <c r="B125" s="2"/>
      <c r="C125" s="5"/>
      <c r="D125" s="25">
        <f t="shared" ref="D125:E125" si="154">AVERAGE(D120:D124)</f>
        <v>29.8</v>
      </c>
      <c r="E125" s="29">
        <f t="shared" si="154"/>
        <v>29.818000000000001</v>
      </c>
      <c r="F125" s="36">
        <f>AVERAGE(F120:F124)</f>
        <v>29.809000000000005</v>
      </c>
      <c r="G125" s="25"/>
      <c r="H125" s="25">
        <f>AVERAGE(H120:H124)</f>
        <v>30.033999999999999</v>
      </c>
      <c r="I125" s="25">
        <f t="shared" ref="I125:J125" si="155">AVERAGE(I120:I124)</f>
        <v>30.076000000000001</v>
      </c>
      <c r="J125" s="36">
        <f t="shared" si="155"/>
        <v>30.055</v>
      </c>
      <c r="L125" s="2" t="s">
        <v>35</v>
      </c>
      <c r="M125" s="38">
        <f>AVERAGE(J125,F125)</f>
        <v>29.932000000000002</v>
      </c>
      <c r="N125" s="2"/>
      <c r="O125" s="84">
        <f t="shared" ref="O125:P125" si="156">AVERAGE(O120:O124)</f>
        <v>29.788639999999997</v>
      </c>
      <c r="P125" s="86">
        <f t="shared" si="156"/>
        <v>29.806043999999996</v>
      </c>
      <c r="Q125" s="90">
        <f>AVERAGE(Q120:Q124)</f>
        <v>29.797341999999997</v>
      </c>
      <c r="R125" s="87"/>
      <c r="S125" s="84">
        <f>AVERAGE(S120:S124)</f>
        <v>30.00844</v>
      </c>
      <c r="T125" s="86">
        <f t="shared" ref="T125:U125" si="157">AVERAGE(T120:T124)</f>
        <v>30.022379999999998</v>
      </c>
      <c r="U125" s="90">
        <f t="shared" si="157"/>
        <v>30.015410000000003</v>
      </c>
      <c r="V125" s="76"/>
      <c r="W125" s="62" t="s">
        <v>35</v>
      </c>
      <c r="X125" s="90">
        <f>AVERAGE(U125,Q125)</f>
        <v>29.906376000000002</v>
      </c>
      <c r="Y125" s="76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>
      <c r="A126" s="57"/>
      <c r="B126" s="2"/>
      <c r="C126" s="5"/>
      <c r="D126" s="25"/>
      <c r="E126" s="2"/>
      <c r="F126" s="25"/>
      <c r="G126" s="25"/>
      <c r="H126" s="25"/>
      <c r="I126" s="25"/>
      <c r="J126" s="25"/>
      <c r="L126" s="2"/>
      <c r="M126" s="2"/>
      <c r="N126" s="2"/>
      <c r="O126" s="91"/>
      <c r="P126" s="93"/>
      <c r="Q126" s="91"/>
      <c r="R126" s="91"/>
      <c r="S126" s="91"/>
      <c r="T126" s="91"/>
      <c r="U126" s="91"/>
      <c r="V126" s="76"/>
      <c r="W126" s="76"/>
      <c r="X126" s="76"/>
      <c r="Y126" s="76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>
      <c r="A127" s="57"/>
      <c r="B127" s="2"/>
      <c r="C127" s="7" t="s">
        <v>19</v>
      </c>
      <c r="D127" s="39" t="s">
        <v>4</v>
      </c>
      <c r="E127" s="40"/>
      <c r="F127" s="41"/>
      <c r="G127" s="119"/>
      <c r="H127" s="41" t="s">
        <v>5</v>
      </c>
      <c r="I127" s="41"/>
      <c r="J127" s="42"/>
      <c r="L127" s="105"/>
      <c r="M127" s="2"/>
      <c r="N127" s="2"/>
      <c r="O127" s="106" t="s">
        <v>4</v>
      </c>
      <c r="P127" s="107"/>
      <c r="Q127" s="120"/>
      <c r="R127" s="121"/>
      <c r="S127" s="122" t="s">
        <v>5</v>
      </c>
      <c r="T127" s="120"/>
      <c r="U127" s="123"/>
      <c r="V127" s="76"/>
      <c r="W127" s="76"/>
      <c r="X127" s="2"/>
      <c r="Y127" s="76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>
      <c r="A128" s="57"/>
      <c r="B128" s="2"/>
      <c r="C128" s="5" t="s">
        <v>7</v>
      </c>
      <c r="D128" s="43" t="s">
        <v>31</v>
      </c>
      <c r="E128" s="21" t="s">
        <v>32</v>
      </c>
      <c r="F128" s="22" t="s">
        <v>22</v>
      </c>
      <c r="G128" s="124"/>
      <c r="H128" s="44" t="s">
        <v>33</v>
      </c>
      <c r="I128" s="18" t="s">
        <v>34</v>
      </c>
      <c r="J128" s="23" t="s">
        <v>13</v>
      </c>
      <c r="L128" s="2"/>
      <c r="M128" s="2"/>
      <c r="N128" s="2"/>
      <c r="O128" s="125" t="s">
        <v>31</v>
      </c>
      <c r="P128" s="126" t="s">
        <v>32</v>
      </c>
      <c r="Q128" s="3" t="s">
        <v>22</v>
      </c>
      <c r="R128" s="127"/>
      <c r="S128" s="126" t="s">
        <v>33</v>
      </c>
      <c r="T128" s="3" t="s">
        <v>34</v>
      </c>
      <c r="U128" s="111" t="s">
        <v>13</v>
      </c>
      <c r="V128" s="76"/>
      <c r="W128" s="76"/>
      <c r="X128" s="2"/>
      <c r="Y128" s="76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>
      <c r="A129" s="57"/>
      <c r="B129" s="2"/>
      <c r="C129" s="5">
        <v>1</v>
      </c>
      <c r="D129" s="128">
        <f t="shared" ref="D129:E129" si="158">ROUND(D120,1)</f>
        <v>29.9</v>
      </c>
      <c r="E129" s="129">
        <f t="shared" si="158"/>
        <v>29.8</v>
      </c>
      <c r="F129" s="129">
        <f t="shared" ref="F129:F133" si="159">(D129+E129)/2</f>
        <v>29.85</v>
      </c>
      <c r="G129" s="130"/>
      <c r="H129" s="129">
        <f t="shared" ref="H129:I129" si="160">ROUND(H120,1)</f>
        <v>30</v>
      </c>
      <c r="I129" s="129">
        <f t="shared" si="160"/>
        <v>30.2</v>
      </c>
      <c r="J129" s="131">
        <f t="shared" ref="J129:J133" si="161">(H129+I129)/2</f>
        <v>30.1</v>
      </c>
      <c r="L129" s="113"/>
      <c r="M129" s="113"/>
      <c r="N129" s="2"/>
      <c r="O129" s="132">
        <f t="shared" ref="O129:P129" si="162">ROUND(O120,1)</f>
        <v>29.9</v>
      </c>
      <c r="P129" s="133">
        <f t="shared" si="162"/>
        <v>29.7</v>
      </c>
      <c r="Q129" s="133">
        <f t="shared" ref="Q129:Q133" si="163">(O129+P129)/2</f>
        <v>29.799999999999997</v>
      </c>
      <c r="R129" s="134"/>
      <c r="S129" s="133">
        <f t="shared" ref="S129:T129" si="164">ROUND(S120,1)</f>
        <v>30.1</v>
      </c>
      <c r="T129" s="133">
        <f t="shared" si="164"/>
        <v>29.9</v>
      </c>
      <c r="U129" s="135">
        <f t="shared" ref="U129:U133" si="165">(S129+T129)/2</f>
        <v>30</v>
      </c>
      <c r="V129" s="76"/>
      <c r="W129" s="76"/>
      <c r="X129" s="76"/>
      <c r="Y129" s="76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>
      <c r="A130" s="57"/>
      <c r="B130" s="2"/>
      <c r="C130" s="5">
        <v>2</v>
      </c>
      <c r="D130" s="128">
        <f t="shared" ref="D130:E130" si="166">ROUND(D121,1)</f>
        <v>29.7</v>
      </c>
      <c r="E130" s="129">
        <f t="shared" si="166"/>
        <v>29.9</v>
      </c>
      <c r="F130" s="129">
        <f t="shared" si="159"/>
        <v>29.799999999999997</v>
      </c>
      <c r="G130" s="130"/>
      <c r="H130" s="129">
        <f t="shared" ref="H130:I130" si="167">ROUND(H121,1)</f>
        <v>29.9</v>
      </c>
      <c r="I130" s="129">
        <f t="shared" si="167"/>
        <v>30.1</v>
      </c>
      <c r="J130" s="131">
        <f t="shared" si="161"/>
        <v>30</v>
      </c>
      <c r="L130" s="149"/>
      <c r="M130" s="149"/>
      <c r="N130" s="2"/>
      <c r="O130" s="132">
        <f t="shared" ref="O130:P130" si="168">ROUND(O121,1)</f>
        <v>29.7</v>
      </c>
      <c r="P130" s="133">
        <f t="shared" si="168"/>
        <v>29.9</v>
      </c>
      <c r="Q130" s="133">
        <f t="shared" si="163"/>
        <v>29.799999999999997</v>
      </c>
      <c r="R130" s="134"/>
      <c r="S130" s="133">
        <f t="shared" ref="S130:T130" si="169">ROUND(S121,1)</f>
        <v>29.9</v>
      </c>
      <c r="T130" s="133">
        <f t="shared" si="169"/>
        <v>30.1</v>
      </c>
      <c r="U130" s="135">
        <f t="shared" si="165"/>
        <v>30</v>
      </c>
      <c r="V130" s="76"/>
      <c r="W130" s="76"/>
      <c r="X130" s="76"/>
      <c r="Y130" s="76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>
      <c r="A131" s="57"/>
      <c r="B131" s="2"/>
      <c r="C131" s="5">
        <v>3</v>
      </c>
      <c r="D131" s="128">
        <f t="shared" ref="D131:E131" si="170">ROUND(D122,1)</f>
        <v>29.8</v>
      </c>
      <c r="E131" s="129">
        <f t="shared" si="170"/>
        <v>29.9</v>
      </c>
      <c r="F131" s="129">
        <f t="shared" si="159"/>
        <v>29.85</v>
      </c>
      <c r="G131" s="130"/>
      <c r="H131" s="129">
        <f t="shared" ref="H131:I131" si="171">ROUND(H122,1)</f>
        <v>30</v>
      </c>
      <c r="I131" s="129">
        <f t="shared" si="171"/>
        <v>30.1</v>
      </c>
      <c r="J131" s="131">
        <f t="shared" si="161"/>
        <v>30.05</v>
      </c>
      <c r="L131" s="149"/>
      <c r="M131" s="149"/>
      <c r="N131" s="2"/>
      <c r="O131" s="132">
        <f t="shared" ref="O131:P131" si="172">ROUND(O122,1)</f>
        <v>29.8</v>
      </c>
      <c r="P131" s="133">
        <f t="shared" si="172"/>
        <v>29.9</v>
      </c>
      <c r="Q131" s="133">
        <f t="shared" si="163"/>
        <v>29.85</v>
      </c>
      <c r="R131" s="134"/>
      <c r="S131" s="133">
        <f t="shared" ref="S131:T131" si="173">ROUND(S122,1)</f>
        <v>30</v>
      </c>
      <c r="T131" s="133">
        <f t="shared" si="173"/>
        <v>30.1</v>
      </c>
      <c r="U131" s="135">
        <f t="shared" si="165"/>
        <v>30.05</v>
      </c>
      <c r="V131" s="76"/>
      <c r="W131" s="76"/>
      <c r="X131" s="76"/>
      <c r="Y131" s="76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>
      <c r="A132" s="57"/>
      <c r="B132" s="2"/>
      <c r="C132" s="5">
        <v>4</v>
      </c>
      <c r="D132" s="128">
        <f t="shared" ref="D132:E132" si="174">ROUND(D123,1)</f>
        <v>29.8</v>
      </c>
      <c r="E132" s="129">
        <f t="shared" si="174"/>
        <v>29.9</v>
      </c>
      <c r="F132" s="129">
        <f t="shared" si="159"/>
        <v>29.85</v>
      </c>
      <c r="G132" s="130"/>
      <c r="H132" s="129">
        <f t="shared" ref="H132:I132" si="175">ROUND(H123,1)</f>
        <v>30.1</v>
      </c>
      <c r="I132" s="129">
        <f t="shared" si="175"/>
        <v>30.1</v>
      </c>
      <c r="J132" s="131">
        <f t="shared" si="161"/>
        <v>30.1</v>
      </c>
      <c r="L132" s="150" t="s">
        <v>16</v>
      </c>
      <c r="M132" s="151" t="e">
        <f>AVERAGE(H134,D134)</f>
        <v>#DIV/0!</v>
      </c>
      <c r="N132" s="2"/>
      <c r="O132" s="132">
        <f t="shared" ref="O132:P132" si="176">ROUND(O123,1)</f>
        <v>29.8</v>
      </c>
      <c r="P132" s="133">
        <f t="shared" si="176"/>
        <v>29.9</v>
      </c>
      <c r="Q132" s="133">
        <f t="shared" si="163"/>
        <v>29.85</v>
      </c>
      <c r="R132" s="134"/>
      <c r="S132" s="133">
        <f t="shared" ref="S132:T132" si="177">ROUND(S123,1)</f>
        <v>30</v>
      </c>
      <c r="T132" s="133">
        <f t="shared" si="177"/>
        <v>30.1</v>
      </c>
      <c r="U132" s="135">
        <f t="shared" si="165"/>
        <v>30.05</v>
      </c>
      <c r="V132" s="76"/>
      <c r="W132" s="150" t="s">
        <v>16</v>
      </c>
      <c r="X132" s="152" t="e">
        <f>AVERAGE(S134,O134)</f>
        <v>#DIV/0!</v>
      </c>
      <c r="Y132" s="76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>
      <c r="A133" s="57"/>
      <c r="B133" s="2"/>
      <c r="C133" s="5">
        <v>5</v>
      </c>
      <c r="D133" s="139">
        <f t="shared" ref="D133:E133" si="178">ROUND(D124,1)</f>
        <v>29.8</v>
      </c>
      <c r="E133" s="140">
        <f t="shared" si="178"/>
        <v>29.7</v>
      </c>
      <c r="F133" s="140">
        <f t="shared" si="159"/>
        <v>29.75</v>
      </c>
      <c r="G133" s="141"/>
      <c r="H133" s="129">
        <f t="shared" ref="H133:I133" si="179">ROUND(H124,1)</f>
        <v>30.1</v>
      </c>
      <c r="I133" s="129">
        <f t="shared" si="179"/>
        <v>30</v>
      </c>
      <c r="J133" s="131">
        <f t="shared" si="161"/>
        <v>30.05</v>
      </c>
      <c r="L133" s="150" t="s">
        <v>17</v>
      </c>
      <c r="M133" s="151" t="e">
        <f>AVERAGE(I134,E134)</f>
        <v>#DIV/0!</v>
      </c>
      <c r="N133" s="2"/>
      <c r="O133" s="142">
        <f t="shared" ref="O133:P133" si="180">ROUND(O124,1)</f>
        <v>29.8</v>
      </c>
      <c r="P133" s="143">
        <f t="shared" si="180"/>
        <v>29.7</v>
      </c>
      <c r="Q133" s="143">
        <f t="shared" si="163"/>
        <v>29.75</v>
      </c>
      <c r="R133" s="144"/>
      <c r="S133" s="133">
        <f t="shared" ref="S133:T133" si="181">ROUND(S124,1)</f>
        <v>30.1</v>
      </c>
      <c r="T133" s="133">
        <f t="shared" si="181"/>
        <v>30</v>
      </c>
      <c r="U133" s="145">
        <f t="shared" si="165"/>
        <v>30.05</v>
      </c>
      <c r="V133" s="76"/>
      <c r="W133" s="150" t="s">
        <v>17</v>
      </c>
      <c r="X133" s="153" t="e">
        <f>AVERAGE(T134,P134)</f>
        <v>#DIV/0!</v>
      </c>
      <c r="Y133" s="76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>
      <c r="A134" s="57"/>
      <c r="B134" s="2"/>
      <c r="C134" s="5"/>
      <c r="D134" s="26"/>
      <c r="E134" s="26"/>
      <c r="F134" s="26">
        <f>AVERAGE(F129:F133)</f>
        <v>29.82</v>
      </c>
      <c r="G134" s="26"/>
      <c r="H134" s="26"/>
      <c r="I134" s="26"/>
      <c r="J134" s="147">
        <f>AVERAGE(J129:J133)</f>
        <v>30.060000000000002</v>
      </c>
      <c r="L134" s="150" t="s">
        <v>35</v>
      </c>
      <c r="M134" s="154">
        <f>AVERAGE(J134,F134)</f>
        <v>29.94</v>
      </c>
      <c r="N134" s="2"/>
      <c r="O134" s="87"/>
      <c r="P134" s="87"/>
      <c r="Q134" s="155">
        <f>AVERAGE(Q129:Q133)</f>
        <v>29.809999999999995</v>
      </c>
      <c r="R134" s="87"/>
      <c r="S134" s="87"/>
      <c r="T134" s="92"/>
      <c r="U134" s="145">
        <f>AVERAGE(U129:U133)</f>
        <v>30.03</v>
      </c>
      <c r="V134" s="76"/>
      <c r="W134" s="156" t="s">
        <v>35</v>
      </c>
      <c r="X134" s="157">
        <f>AVERAGE(U134,Q134)</f>
        <v>29.919999999999998</v>
      </c>
      <c r="Y134" s="76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>
      <c r="A135" s="57"/>
      <c r="B135" s="2"/>
      <c r="C135" s="2"/>
      <c r="D135" s="2"/>
      <c r="E135" s="2"/>
      <c r="F135" s="2"/>
      <c r="G135" s="2"/>
      <c r="H135" s="2"/>
      <c r="I135" s="2"/>
      <c r="L135" s="2"/>
      <c r="M135" s="2"/>
      <c r="N135" s="2"/>
      <c r="O135" s="93"/>
      <c r="P135" s="93"/>
      <c r="Q135" s="93"/>
      <c r="R135" s="93"/>
      <c r="S135" s="93"/>
      <c r="T135" s="93"/>
      <c r="U135" s="93"/>
      <c r="V135" s="76"/>
      <c r="W135" s="76"/>
      <c r="X135" s="76"/>
      <c r="Y135" s="76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>
      <c r="A136" s="72" t="s">
        <v>25</v>
      </c>
      <c r="B136" s="2"/>
      <c r="C136" s="7" t="s">
        <v>3</v>
      </c>
      <c r="D136" s="8" t="s">
        <v>4</v>
      </c>
      <c r="E136" s="9"/>
      <c r="F136" s="9"/>
      <c r="G136" s="104"/>
      <c r="H136" s="9" t="s">
        <v>5</v>
      </c>
      <c r="I136" s="10"/>
      <c r="J136" s="11"/>
      <c r="L136" s="105"/>
      <c r="M136" s="2"/>
      <c r="N136" s="2"/>
      <c r="O136" s="106" t="s">
        <v>4</v>
      </c>
      <c r="P136" s="107"/>
      <c r="Q136" s="107"/>
      <c r="R136" s="108"/>
      <c r="S136" s="3" t="s">
        <v>5</v>
      </c>
      <c r="T136" s="107"/>
      <c r="U136" s="109"/>
      <c r="V136" s="76"/>
      <c r="W136" s="76"/>
      <c r="X136" s="2"/>
      <c r="Y136" s="76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>
      <c r="A137" s="73"/>
      <c r="B137" s="2"/>
      <c r="C137" s="5" t="s">
        <v>7</v>
      </c>
      <c r="D137" s="15" t="s">
        <v>31</v>
      </c>
      <c r="E137" s="17" t="s">
        <v>32</v>
      </c>
      <c r="F137" s="17" t="s">
        <v>22</v>
      </c>
      <c r="G137" s="110"/>
      <c r="H137" s="17" t="s">
        <v>33</v>
      </c>
      <c r="I137" s="18" t="s">
        <v>34</v>
      </c>
      <c r="J137" s="19" t="s">
        <v>13</v>
      </c>
      <c r="L137" s="2"/>
      <c r="M137" s="2"/>
      <c r="N137" s="2"/>
      <c r="O137" s="106" t="s">
        <v>31</v>
      </c>
      <c r="P137" s="3" t="s">
        <v>32</v>
      </c>
      <c r="Q137" s="3" t="s">
        <v>22</v>
      </c>
      <c r="R137" s="108"/>
      <c r="S137" s="3" t="s">
        <v>33</v>
      </c>
      <c r="T137" s="3" t="s">
        <v>34</v>
      </c>
      <c r="U137" s="111" t="s">
        <v>13</v>
      </c>
      <c r="V137" s="76"/>
      <c r="W137" s="76"/>
      <c r="X137" s="2"/>
      <c r="Y137" s="76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>
      <c r="A138" s="73"/>
      <c r="B138" s="2"/>
      <c r="C138" s="5">
        <v>1</v>
      </c>
      <c r="D138" s="24">
        <v>29.95</v>
      </c>
      <c r="E138" s="25">
        <v>30</v>
      </c>
      <c r="F138" s="25">
        <f t="shared" ref="F138:F142" si="182">(D138+E138)/2</f>
        <v>29.975000000000001</v>
      </c>
      <c r="G138" s="112"/>
      <c r="H138" s="25">
        <v>30.22</v>
      </c>
      <c r="I138" s="25">
        <v>30.31</v>
      </c>
      <c r="J138" s="67">
        <f t="shared" ref="J138:J142" si="183">(I138+H138)/2</f>
        <v>30.265000000000001</v>
      </c>
      <c r="L138" s="113"/>
      <c r="M138" s="113"/>
      <c r="N138" s="2"/>
      <c r="O138" s="114">
        <v>29.957889999999999</v>
      </c>
      <c r="P138" s="84">
        <v>30.008590000000002</v>
      </c>
      <c r="Q138" s="84">
        <f t="shared" ref="Q138:Q142" si="184">(O138+P138)/2</f>
        <v>29.983240000000002</v>
      </c>
      <c r="R138" s="115"/>
      <c r="S138" s="84">
        <v>30.253699999999998</v>
      </c>
      <c r="T138" s="84">
        <v>30.352</v>
      </c>
      <c r="U138" s="86">
        <f t="shared" ref="U138:U142" si="185">(T138+S138)/2</f>
        <v>30.302849999999999</v>
      </c>
      <c r="V138" s="76"/>
      <c r="W138" s="76"/>
      <c r="X138" s="76"/>
      <c r="Y138" s="76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>
      <c r="A139" s="73"/>
      <c r="B139" s="2"/>
      <c r="C139" s="5">
        <v>2</v>
      </c>
      <c r="D139" s="24">
        <v>30.03</v>
      </c>
      <c r="E139" s="25">
        <v>29.96</v>
      </c>
      <c r="F139" s="25">
        <f t="shared" si="182"/>
        <v>29.995000000000001</v>
      </c>
      <c r="G139" s="112"/>
      <c r="H139" s="25">
        <v>30.4</v>
      </c>
      <c r="I139" s="25">
        <v>30.28</v>
      </c>
      <c r="J139" s="67">
        <f t="shared" si="183"/>
        <v>30.34</v>
      </c>
      <c r="L139" s="113"/>
      <c r="M139" s="113"/>
      <c r="N139" s="2"/>
      <c r="O139" s="114">
        <v>29.961020000000001</v>
      </c>
      <c r="P139" s="84">
        <v>30.032969999999999</v>
      </c>
      <c r="Q139" s="84">
        <f t="shared" si="184"/>
        <v>29.996994999999998</v>
      </c>
      <c r="R139" s="115"/>
      <c r="S139" s="84">
        <v>30.346900000000002</v>
      </c>
      <c r="T139" s="84">
        <v>30.221800000000002</v>
      </c>
      <c r="U139" s="86">
        <f t="shared" si="185"/>
        <v>30.284350000000003</v>
      </c>
      <c r="V139" s="76"/>
      <c r="W139" s="76"/>
      <c r="X139" s="76"/>
      <c r="Y139" s="76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>
      <c r="A140" s="73"/>
      <c r="B140" s="2"/>
      <c r="C140" s="5">
        <v>3</v>
      </c>
      <c r="D140" s="24">
        <v>30</v>
      </c>
      <c r="E140" s="25">
        <v>29.94</v>
      </c>
      <c r="F140" s="25">
        <f t="shared" si="182"/>
        <v>29.97</v>
      </c>
      <c r="G140" s="112"/>
      <c r="H140" s="25">
        <v>30.42</v>
      </c>
      <c r="I140" s="25">
        <v>30.29</v>
      </c>
      <c r="J140" s="67">
        <f t="shared" si="183"/>
        <v>30.355</v>
      </c>
      <c r="L140" s="113"/>
      <c r="M140" s="113"/>
      <c r="N140" s="2"/>
      <c r="O140" s="114">
        <v>29.998329999999999</v>
      </c>
      <c r="P140" s="84">
        <v>29.939419999999998</v>
      </c>
      <c r="Q140" s="84">
        <f t="shared" si="184"/>
        <v>29.968874999999997</v>
      </c>
      <c r="R140" s="115"/>
      <c r="S140" s="84">
        <v>30.318000000000001</v>
      </c>
      <c r="T140" s="84">
        <v>30.1891</v>
      </c>
      <c r="U140" s="86">
        <f t="shared" si="185"/>
        <v>30.253550000000001</v>
      </c>
      <c r="V140" s="76"/>
      <c r="W140" s="76"/>
      <c r="X140" s="76"/>
      <c r="Y140" s="76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>
      <c r="A141" s="73"/>
      <c r="B141" s="2"/>
      <c r="C141" s="5">
        <v>4</v>
      </c>
      <c r="D141" s="24">
        <v>30</v>
      </c>
      <c r="E141" s="25">
        <v>29.92</v>
      </c>
      <c r="F141" s="25">
        <f t="shared" si="182"/>
        <v>29.96</v>
      </c>
      <c r="G141" s="112"/>
      <c r="H141" s="25">
        <v>30.36</v>
      </c>
      <c r="I141" s="25">
        <v>30.24</v>
      </c>
      <c r="J141" s="67">
        <f t="shared" si="183"/>
        <v>30.299999999999997</v>
      </c>
      <c r="L141" s="2" t="s">
        <v>16</v>
      </c>
      <c r="M141" s="29">
        <f>AVERAGE(H143,D143)</f>
        <v>30.152999999999999</v>
      </c>
      <c r="N141" s="2"/>
      <c r="O141" s="114">
        <v>30.01521</v>
      </c>
      <c r="P141" s="84">
        <v>29.95665</v>
      </c>
      <c r="Q141" s="84">
        <f t="shared" si="184"/>
        <v>29.98593</v>
      </c>
      <c r="R141" s="115"/>
      <c r="S141" s="84">
        <v>30.363900000000001</v>
      </c>
      <c r="T141" s="84">
        <v>30.241800000000001</v>
      </c>
      <c r="U141" s="86">
        <f t="shared" si="185"/>
        <v>30.302849999999999</v>
      </c>
      <c r="V141" s="76"/>
      <c r="W141" s="2" t="s">
        <v>16</v>
      </c>
      <c r="X141" s="84">
        <f>AVERAGE(S143,O143)</f>
        <v>30.140836</v>
      </c>
      <c r="Y141" s="76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>
      <c r="A142" s="73"/>
      <c r="B142" s="2"/>
      <c r="C142" s="5">
        <v>5</v>
      </c>
      <c r="D142" s="31">
        <v>29.91</v>
      </c>
      <c r="E142" s="32">
        <v>29.96</v>
      </c>
      <c r="F142" s="32">
        <f t="shared" si="182"/>
        <v>29.935000000000002</v>
      </c>
      <c r="G142" s="116"/>
      <c r="H142" s="32">
        <v>30.24</v>
      </c>
      <c r="I142" s="32">
        <v>30.36</v>
      </c>
      <c r="J142" s="67">
        <f t="shared" si="183"/>
        <v>30.299999999999997</v>
      </c>
      <c r="L142" s="2" t="s">
        <v>17</v>
      </c>
      <c r="M142" s="29">
        <f>AVERAGE(I143,E143)</f>
        <v>30.125999999999998</v>
      </c>
      <c r="N142" s="2"/>
      <c r="O142" s="117">
        <v>29.951809999999998</v>
      </c>
      <c r="P142" s="88">
        <v>29.9986</v>
      </c>
      <c r="Q142" s="88">
        <f t="shared" si="184"/>
        <v>29.975204999999999</v>
      </c>
      <c r="R142" s="118"/>
      <c r="S142" s="88">
        <v>30.241599999999998</v>
      </c>
      <c r="T142" s="88">
        <v>30.355699999999999</v>
      </c>
      <c r="U142" s="90">
        <f t="shared" si="185"/>
        <v>30.298649999999999</v>
      </c>
      <c r="V142" s="76"/>
      <c r="W142" s="2" t="s">
        <v>17</v>
      </c>
      <c r="X142" s="88">
        <f>AVERAGE(T143,P143)</f>
        <v>30.129663000000001</v>
      </c>
      <c r="Y142" s="76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>
      <c r="A143" s="73"/>
      <c r="B143" s="2"/>
      <c r="C143" s="5"/>
      <c r="D143" s="25">
        <f t="shared" ref="D143:E143" si="186">AVERAGE(D138:D142)</f>
        <v>29.978000000000002</v>
      </c>
      <c r="E143" s="29">
        <f t="shared" si="186"/>
        <v>29.956</v>
      </c>
      <c r="F143" s="36">
        <f>AVERAGE(F138:F142)</f>
        <v>29.967000000000002</v>
      </c>
      <c r="G143" s="25"/>
      <c r="H143" s="25">
        <f>AVERAGE(H138:H142)</f>
        <v>30.327999999999996</v>
      </c>
      <c r="I143" s="25">
        <f t="shared" ref="I143:J143" si="187">AVERAGE(I138:I142)</f>
        <v>30.295999999999999</v>
      </c>
      <c r="J143" s="36">
        <f t="shared" si="187"/>
        <v>30.312000000000001</v>
      </c>
      <c r="L143" s="2" t="s">
        <v>35</v>
      </c>
      <c r="M143" s="38">
        <f>AVERAGE(J143,F143)</f>
        <v>30.139500000000002</v>
      </c>
      <c r="N143" s="2"/>
      <c r="O143" s="84">
        <f t="shared" ref="O143:P143" si="188">AVERAGE(O138:O142)</f>
        <v>29.976851999999997</v>
      </c>
      <c r="P143" s="86">
        <f t="shared" si="188"/>
        <v>29.987245999999999</v>
      </c>
      <c r="Q143" s="90">
        <f>AVERAGE(Q138:Q142)</f>
        <v>29.982048999999996</v>
      </c>
      <c r="R143" s="87"/>
      <c r="S143" s="84">
        <f>AVERAGE(S138:S142)</f>
        <v>30.304819999999999</v>
      </c>
      <c r="T143" s="86">
        <f t="shared" ref="T143:U143" si="189">AVERAGE(T138:T142)</f>
        <v>30.272079999999999</v>
      </c>
      <c r="U143" s="90">
        <f t="shared" si="189"/>
        <v>30.288450000000001</v>
      </c>
      <c r="V143" s="76"/>
      <c r="W143" s="62" t="s">
        <v>35</v>
      </c>
      <c r="X143" s="90">
        <f>AVERAGE(U143,Q143)</f>
        <v>30.1352495</v>
      </c>
      <c r="Y143" s="76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>
      <c r="A144" s="73"/>
      <c r="B144" s="2"/>
      <c r="C144" s="5"/>
      <c r="D144" s="25"/>
      <c r="E144" s="2"/>
      <c r="F144" s="25"/>
      <c r="G144" s="25"/>
      <c r="H144" s="25"/>
      <c r="I144" s="25"/>
      <c r="J144" s="25"/>
      <c r="L144" s="2"/>
      <c r="M144" s="2"/>
      <c r="N144" s="2"/>
      <c r="O144" s="91"/>
      <c r="P144" s="93"/>
      <c r="Q144" s="91"/>
      <c r="R144" s="91"/>
      <c r="S144" s="91"/>
      <c r="T144" s="91"/>
      <c r="U144" s="91"/>
      <c r="V144" s="76"/>
      <c r="W144" s="76"/>
      <c r="X144" s="76"/>
      <c r="Y144" s="76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>
      <c r="A145" s="73"/>
      <c r="B145" s="2"/>
      <c r="C145" s="7" t="s">
        <v>19</v>
      </c>
      <c r="D145" s="39" t="s">
        <v>4</v>
      </c>
      <c r="E145" s="40"/>
      <c r="F145" s="41"/>
      <c r="G145" s="119"/>
      <c r="H145" s="41" t="s">
        <v>5</v>
      </c>
      <c r="I145" s="41"/>
      <c r="J145" s="42"/>
      <c r="L145" s="105"/>
      <c r="M145" s="2"/>
      <c r="N145" s="2"/>
      <c r="O145" s="106" t="s">
        <v>4</v>
      </c>
      <c r="P145" s="107"/>
      <c r="Q145" s="120"/>
      <c r="R145" s="121"/>
      <c r="S145" s="122" t="s">
        <v>5</v>
      </c>
      <c r="T145" s="120"/>
      <c r="U145" s="123"/>
      <c r="V145" s="76"/>
      <c r="W145" s="76"/>
      <c r="X145" s="2"/>
      <c r="Y145" s="76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>
      <c r="A146" s="73"/>
      <c r="B146" s="2"/>
      <c r="C146" s="5" t="s">
        <v>7</v>
      </c>
      <c r="D146" s="43" t="s">
        <v>31</v>
      </c>
      <c r="E146" s="21" t="s">
        <v>32</v>
      </c>
      <c r="F146" s="22" t="s">
        <v>22</v>
      </c>
      <c r="G146" s="124"/>
      <c r="H146" s="44" t="s">
        <v>33</v>
      </c>
      <c r="I146" s="18" t="s">
        <v>34</v>
      </c>
      <c r="J146" s="23" t="s">
        <v>13</v>
      </c>
      <c r="L146" s="2"/>
      <c r="M146" s="2"/>
      <c r="N146" s="2"/>
      <c r="O146" s="125" t="s">
        <v>31</v>
      </c>
      <c r="P146" s="126" t="s">
        <v>32</v>
      </c>
      <c r="Q146" s="3" t="s">
        <v>22</v>
      </c>
      <c r="R146" s="127"/>
      <c r="S146" s="126" t="s">
        <v>33</v>
      </c>
      <c r="T146" s="3" t="s">
        <v>34</v>
      </c>
      <c r="U146" s="111" t="s">
        <v>13</v>
      </c>
      <c r="V146" s="76"/>
      <c r="W146" s="76"/>
      <c r="X146" s="2"/>
      <c r="Y146" s="76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>
      <c r="A147" s="73"/>
      <c r="B147" s="2"/>
      <c r="C147" s="5">
        <v>1</v>
      </c>
      <c r="D147" s="128">
        <f t="shared" ref="D147:E147" si="190">ROUND(D138,1)</f>
        <v>30</v>
      </c>
      <c r="E147" s="129">
        <f t="shared" si="190"/>
        <v>30</v>
      </c>
      <c r="F147" s="129">
        <f t="shared" ref="F147:F151" si="191">(D147+E147)/2</f>
        <v>30</v>
      </c>
      <c r="G147" s="130"/>
      <c r="H147" s="129">
        <f t="shared" ref="H147:I147" si="192">ROUND(H138,1)</f>
        <v>30.2</v>
      </c>
      <c r="I147" s="129">
        <f t="shared" si="192"/>
        <v>30.3</v>
      </c>
      <c r="J147" s="131">
        <f t="shared" ref="J147:J151" si="193">(H147+I147)/2</f>
        <v>30.25</v>
      </c>
      <c r="L147" s="113"/>
      <c r="M147" s="113"/>
      <c r="N147" s="2"/>
      <c r="O147" s="132">
        <f t="shared" ref="O147:P147" si="194">ROUND(O138,1)</f>
        <v>30</v>
      </c>
      <c r="P147" s="133">
        <f t="shared" si="194"/>
        <v>30</v>
      </c>
      <c r="Q147" s="133">
        <f t="shared" ref="Q147:Q151" si="195">(O147+P147)/2</f>
        <v>30</v>
      </c>
      <c r="R147" s="134"/>
      <c r="S147" s="133">
        <f t="shared" ref="S147:T147" si="196">ROUND(S138,1)</f>
        <v>30.3</v>
      </c>
      <c r="T147" s="133">
        <f t="shared" si="196"/>
        <v>30.4</v>
      </c>
      <c r="U147" s="135">
        <f t="shared" ref="U147:U151" si="197">(S147+T147)/2</f>
        <v>30.35</v>
      </c>
      <c r="V147" s="76"/>
      <c r="W147" s="76"/>
      <c r="X147" s="76"/>
      <c r="Y147" s="76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>
      <c r="A148" s="73"/>
      <c r="B148" s="2"/>
      <c r="C148" s="5">
        <v>2</v>
      </c>
      <c r="D148" s="128">
        <f t="shared" ref="D148:E148" si="198">ROUND(D139,1)</f>
        <v>30</v>
      </c>
      <c r="E148" s="129">
        <f t="shared" si="198"/>
        <v>30</v>
      </c>
      <c r="F148" s="129">
        <f t="shared" si="191"/>
        <v>30</v>
      </c>
      <c r="G148" s="130"/>
      <c r="H148" s="129">
        <f t="shared" ref="H148:I148" si="199">ROUND(H139,1)</f>
        <v>30.4</v>
      </c>
      <c r="I148" s="129">
        <f t="shared" si="199"/>
        <v>30.3</v>
      </c>
      <c r="J148" s="131">
        <f t="shared" si="193"/>
        <v>30.35</v>
      </c>
      <c r="L148" s="113"/>
      <c r="M148" s="113"/>
      <c r="N148" s="2"/>
      <c r="O148" s="132">
        <f t="shared" ref="O148:P148" si="200">ROUND(O139,1)</f>
        <v>30</v>
      </c>
      <c r="P148" s="133">
        <f t="shared" si="200"/>
        <v>30</v>
      </c>
      <c r="Q148" s="133">
        <f t="shared" si="195"/>
        <v>30</v>
      </c>
      <c r="R148" s="134"/>
      <c r="S148" s="133">
        <f t="shared" ref="S148:T148" si="201">ROUND(S139,1)</f>
        <v>30.3</v>
      </c>
      <c r="T148" s="133">
        <f t="shared" si="201"/>
        <v>30.2</v>
      </c>
      <c r="U148" s="135">
        <f t="shared" si="197"/>
        <v>30.25</v>
      </c>
      <c r="V148" s="76"/>
      <c r="W148" s="76"/>
      <c r="X148" s="76"/>
      <c r="Y148" s="76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>
      <c r="A149" s="73"/>
      <c r="B149" s="2"/>
      <c r="C149" s="5">
        <v>3</v>
      </c>
      <c r="D149" s="128">
        <f t="shared" ref="D149:E149" si="202">ROUND(D140,1)</f>
        <v>30</v>
      </c>
      <c r="E149" s="129">
        <f t="shared" si="202"/>
        <v>29.9</v>
      </c>
      <c r="F149" s="129">
        <f t="shared" si="191"/>
        <v>29.95</v>
      </c>
      <c r="G149" s="130"/>
      <c r="H149" s="129">
        <f t="shared" ref="H149:I149" si="203">ROUND(H140,1)</f>
        <v>30.4</v>
      </c>
      <c r="I149" s="129">
        <f t="shared" si="203"/>
        <v>30.3</v>
      </c>
      <c r="J149" s="131">
        <f t="shared" si="193"/>
        <v>30.35</v>
      </c>
      <c r="K149" s="158"/>
      <c r="L149" s="149"/>
      <c r="M149" s="149"/>
      <c r="N149" s="2"/>
      <c r="O149" s="132">
        <f t="shared" ref="O149:P149" si="204">ROUND(O140,1)</f>
        <v>30</v>
      </c>
      <c r="P149" s="133">
        <f t="shared" si="204"/>
        <v>29.9</v>
      </c>
      <c r="Q149" s="133">
        <f t="shared" si="195"/>
        <v>29.95</v>
      </c>
      <c r="R149" s="134"/>
      <c r="S149" s="133">
        <f t="shared" ref="S149:T149" si="205">ROUND(S140,1)</f>
        <v>30.3</v>
      </c>
      <c r="T149" s="133">
        <f t="shared" si="205"/>
        <v>30.2</v>
      </c>
      <c r="U149" s="135">
        <f t="shared" si="197"/>
        <v>30.25</v>
      </c>
      <c r="V149" s="76"/>
      <c r="W149" s="76"/>
      <c r="X149" s="76"/>
      <c r="Y149" s="76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>
      <c r="A150" s="73"/>
      <c r="B150" s="2"/>
      <c r="C150" s="5">
        <v>4</v>
      </c>
      <c r="D150" s="128">
        <f t="shared" ref="D150:E150" si="206">ROUND(D141,1)</f>
        <v>30</v>
      </c>
      <c r="E150" s="129">
        <f t="shared" si="206"/>
        <v>29.9</v>
      </c>
      <c r="F150" s="129">
        <f t="shared" si="191"/>
        <v>29.95</v>
      </c>
      <c r="G150" s="130"/>
      <c r="H150" s="129">
        <f t="shared" ref="H150:I150" si="207">ROUND(H141,1)</f>
        <v>30.4</v>
      </c>
      <c r="I150" s="129">
        <f t="shared" si="207"/>
        <v>30.2</v>
      </c>
      <c r="J150" s="131">
        <f t="shared" si="193"/>
        <v>30.299999999999997</v>
      </c>
      <c r="K150" s="158"/>
      <c r="L150" s="150" t="s">
        <v>16</v>
      </c>
      <c r="M150" s="151" t="e">
        <f>AVERAGE(H152,D152)</f>
        <v>#DIV/0!</v>
      </c>
      <c r="N150" s="2"/>
      <c r="O150" s="132">
        <f t="shared" ref="O150:P150" si="208">ROUND(O141,1)</f>
        <v>30</v>
      </c>
      <c r="P150" s="133">
        <f t="shared" si="208"/>
        <v>30</v>
      </c>
      <c r="Q150" s="133">
        <f t="shared" si="195"/>
        <v>30</v>
      </c>
      <c r="R150" s="134"/>
      <c r="S150" s="133">
        <f t="shared" ref="S150:T150" si="209">ROUND(S141,1)</f>
        <v>30.4</v>
      </c>
      <c r="T150" s="133">
        <f t="shared" si="209"/>
        <v>30.2</v>
      </c>
      <c r="U150" s="135">
        <f t="shared" si="197"/>
        <v>30.299999999999997</v>
      </c>
      <c r="V150" s="76"/>
      <c r="W150" s="150" t="s">
        <v>16</v>
      </c>
      <c r="X150" s="152" t="e">
        <f>AVERAGE(S152,O152)</f>
        <v>#DIV/0!</v>
      </c>
      <c r="Y150" s="76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>
      <c r="A151" s="73"/>
      <c r="B151" s="2"/>
      <c r="C151" s="5">
        <v>5</v>
      </c>
      <c r="D151" s="139">
        <f t="shared" ref="D151:E151" si="210">ROUND(D142,1)</f>
        <v>29.9</v>
      </c>
      <c r="E151" s="140">
        <f t="shared" si="210"/>
        <v>30</v>
      </c>
      <c r="F151" s="140">
        <f t="shared" si="191"/>
        <v>29.95</v>
      </c>
      <c r="G151" s="141"/>
      <c r="H151" s="129">
        <f t="shared" ref="H151:I151" si="211">ROUND(H142,1)</f>
        <v>30.2</v>
      </c>
      <c r="I151" s="129">
        <f t="shared" si="211"/>
        <v>30.4</v>
      </c>
      <c r="J151" s="131">
        <f t="shared" si="193"/>
        <v>30.299999999999997</v>
      </c>
      <c r="K151" s="158"/>
      <c r="L151" s="150" t="s">
        <v>17</v>
      </c>
      <c r="M151" s="151" t="e">
        <f>AVERAGE(I152,E152)</f>
        <v>#DIV/0!</v>
      </c>
      <c r="N151" s="2"/>
      <c r="O151" s="142">
        <f t="shared" ref="O151:P151" si="212">ROUND(O142,1)</f>
        <v>30</v>
      </c>
      <c r="P151" s="143">
        <f t="shared" si="212"/>
        <v>30</v>
      </c>
      <c r="Q151" s="143">
        <f t="shared" si="195"/>
        <v>30</v>
      </c>
      <c r="R151" s="144"/>
      <c r="S151" s="133">
        <f t="shared" ref="S151:T151" si="213">ROUND(S142,1)</f>
        <v>30.2</v>
      </c>
      <c r="T151" s="133">
        <f t="shared" si="213"/>
        <v>30.4</v>
      </c>
      <c r="U151" s="145">
        <f t="shared" si="197"/>
        <v>30.299999999999997</v>
      </c>
      <c r="V151" s="76"/>
      <c r="W151" s="150" t="s">
        <v>17</v>
      </c>
      <c r="X151" s="153" t="e">
        <f>AVERAGE(T152,P152)</f>
        <v>#DIV/0!</v>
      </c>
      <c r="Y151" s="76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>
      <c r="A152" s="73"/>
      <c r="B152" s="2"/>
      <c r="C152" s="5"/>
      <c r="D152" s="26"/>
      <c r="E152" s="26"/>
      <c r="F152" s="26">
        <f>AVERAGE(F147:F151)</f>
        <v>29.97</v>
      </c>
      <c r="G152" s="26"/>
      <c r="H152" s="26"/>
      <c r="I152" s="26"/>
      <c r="J152" s="147">
        <f>AVERAGE(J147:J151)</f>
        <v>30.310000000000002</v>
      </c>
      <c r="K152" s="158"/>
      <c r="L152" s="150" t="s">
        <v>35</v>
      </c>
      <c r="M152" s="154">
        <f>AVERAGE(J152,F152)</f>
        <v>30.14</v>
      </c>
      <c r="N152" s="2"/>
      <c r="O152" s="87"/>
      <c r="P152" s="87"/>
      <c r="Q152" s="155">
        <f>AVERAGE(Q147:Q151)</f>
        <v>29.99</v>
      </c>
      <c r="R152" s="87"/>
      <c r="S152" s="87"/>
      <c r="T152" s="92"/>
      <c r="U152" s="145">
        <f>AVERAGE(U147:U151)</f>
        <v>30.29</v>
      </c>
      <c r="V152" s="76"/>
      <c r="W152" s="156" t="s">
        <v>35</v>
      </c>
      <c r="X152" s="157">
        <f>AVERAGE(U152,Q152)</f>
        <v>30.14</v>
      </c>
      <c r="Y152" s="76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>
      <c r="A153" s="2"/>
      <c r="B153" s="2"/>
      <c r="C153" s="2"/>
      <c r="D153" s="2"/>
      <c r="E153" s="2"/>
      <c r="F153" s="2"/>
      <c r="G153" s="2"/>
      <c r="H153" s="2"/>
      <c r="I153" s="2"/>
      <c r="L153" s="2"/>
      <c r="M153" s="2"/>
      <c r="N153" s="2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>
      <c r="A154" s="2"/>
      <c r="B154" s="2"/>
      <c r="C154" s="2"/>
      <c r="D154" s="2"/>
      <c r="E154" s="2"/>
      <c r="F154" s="2"/>
      <c r="G154" s="2"/>
      <c r="H154" s="2"/>
      <c r="I154" s="2"/>
      <c r="L154" s="2"/>
      <c r="M154" s="2"/>
      <c r="N154" s="2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>
      <c r="A155" s="2"/>
      <c r="B155" s="2"/>
      <c r="C155" s="2"/>
      <c r="D155" s="2"/>
      <c r="E155" s="2"/>
      <c r="F155" s="2"/>
      <c r="G155" s="2"/>
      <c r="H155" s="2"/>
      <c r="I155" s="2"/>
      <c r="L155" s="2"/>
      <c r="M155" s="2"/>
      <c r="N155" s="2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>
      <c r="A156" s="159" t="s">
        <v>26</v>
      </c>
      <c r="B156" s="2"/>
      <c r="C156" s="5" t="s">
        <v>3</v>
      </c>
      <c r="D156" s="58" t="s">
        <v>4</v>
      </c>
      <c r="E156" s="10"/>
      <c r="F156" s="10"/>
      <c r="G156" s="10"/>
      <c r="H156" s="10"/>
      <c r="I156" s="41"/>
      <c r="J156" s="13"/>
      <c r="K156" s="12" t="s">
        <v>5</v>
      </c>
      <c r="L156" s="10"/>
      <c r="M156" s="10"/>
      <c r="N156" s="10"/>
      <c r="O156" s="10"/>
      <c r="P156" s="10"/>
      <c r="Q156" s="13"/>
      <c r="R156" s="5"/>
      <c r="S156" s="2"/>
      <c r="T156" s="2"/>
      <c r="U156" s="76"/>
      <c r="V156" s="76"/>
      <c r="W156" s="76"/>
      <c r="X156" s="76"/>
      <c r="Y156" s="76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>
      <c r="A157" s="2"/>
      <c r="B157" s="2"/>
      <c r="C157" s="5" t="s">
        <v>24</v>
      </c>
      <c r="D157" s="160" t="s">
        <v>36</v>
      </c>
      <c r="E157" s="5" t="s">
        <v>37</v>
      </c>
      <c r="F157" s="5" t="s">
        <v>38</v>
      </c>
      <c r="G157" s="5" t="s">
        <v>39</v>
      </c>
      <c r="H157" s="5" t="s">
        <v>40</v>
      </c>
      <c r="I157" s="25" t="s">
        <v>41</v>
      </c>
      <c r="J157" s="62" t="s">
        <v>12</v>
      </c>
      <c r="K157" s="160" t="s">
        <v>37</v>
      </c>
      <c r="L157" s="2" t="s">
        <v>37</v>
      </c>
      <c r="M157" s="74" t="s">
        <v>38</v>
      </c>
      <c r="N157" s="2" t="s">
        <v>40</v>
      </c>
      <c r="O157" s="2" t="s">
        <v>40</v>
      </c>
      <c r="P157" s="74" t="s">
        <v>41</v>
      </c>
      <c r="Q157" s="65" t="s">
        <v>13</v>
      </c>
      <c r="R157" s="5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>
      <c r="A158" s="2"/>
      <c r="B158" s="2"/>
      <c r="C158" s="5">
        <v>1</v>
      </c>
      <c r="D158" s="24">
        <v>29.908819999999999</v>
      </c>
      <c r="E158" s="25">
        <v>29.919049999999999</v>
      </c>
      <c r="F158" s="66">
        <f t="shared" ref="F158:F162" si="214">AVERAGE(D158:E158)</f>
        <v>29.913934999999999</v>
      </c>
      <c r="G158" s="25">
        <v>29.834890000000001</v>
      </c>
      <c r="H158" s="25">
        <v>29.829129999999999</v>
      </c>
      <c r="I158" s="66">
        <f t="shared" ref="I158:I162" si="215">AVERAGE(G158:H158)</f>
        <v>29.83201</v>
      </c>
      <c r="J158" s="25">
        <f t="shared" ref="J158:J162" si="216">AVERAGE(I158,F158)</f>
        <v>29.872972499999999</v>
      </c>
      <c r="K158" s="24">
        <v>30.179500000000001</v>
      </c>
      <c r="L158" s="25">
        <v>30.179500000000001</v>
      </c>
      <c r="M158" s="66">
        <f t="shared" ref="M158:M162" si="217">AVERAGE(K158:L158)</f>
        <v>30.179500000000001</v>
      </c>
      <c r="N158" s="25">
        <v>30.062000000000001</v>
      </c>
      <c r="O158" s="25">
        <v>30.062000000000001</v>
      </c>
      <c r="P158" s="66">
        <f t="shared" ref="P158:P162" si="218">AVERAGE(N158:O158)</f>
        <v>30.062000000000001</v>
      </c>
      <c r="Q158" s="67">
        <f t="shared" ref="Q158:Q162" si="219">AVERAGE(P158,M158)</f>
        <v>30.120750000000001</v>
      </c>
      <c r="R158" s="25"/>
      <c r="S158" s="29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>
      <c r="A159" s="2"/>
      <c r="B159" s="2"/>
      <c r="C159" s="5">
        <v>2</v>
      </c>
      <c r="D159" s="24">
        <v>29.953420000000001</v>
      </c>
      <c r="E159" s="25">
        <v>29.952829999999999</v>
      </c>
      <c r="F159" s="66">
        <f t="shared" si="214"/>
        <v>29.953125</v>
      </c>
      <c r="G159" s="25">
        <v>29.8462</v>
      </c>
      <c r="H159" s="25">
        <v>29.857050000000001</v>
      </c>
      <c r="I159" s="66">
        <f t="shared" si="215"/>
        <v>29.851624999999999</v>
      </c>
      <c r="J159" s="67">
        <f t="shared" si="216"/>
        <v>29.902374999999999</v>
      </c>
      <c r="K159" s="24">
        <v>30.237300000000001</v>
      </c>
      <c r="L159" s="25">
        <f t="shared" ref="L159:L162" si="220">K159</f>
        <v>30.237300000000001</v>
      </c>
      <c r="M159" s="66">
        <f t="shared" si="217"/>
        <v>30.237300000000001</v>
      </c>
      <c r="N159" s="25">
        <v>30.143000000000001</v>
      </c>
      <c r="O159" s="25">
        <f t="shared" ref="O159:O162" si="221">N159</f>
        <v>30.143000000000001</v>
      </c>
      <c r="P159" s="66">
        <f t="shared" si="218"/>
        <v>30.143000000000001</v>
      </c>
      <c r="Q159" s="67">
        <f t="shared" si="219"/>
        <v>30.190150000000003</v>
      </c>
      <c r="R159" s="25"/>
      <c r="S159" s="29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>
      <c r="A160" s="2"/>
      <c r="B160" s="2"/>
      <c r="C160" s="5">
        <v>3</v>
      </c>
      <c r="D160" s="24">
        <v>29.85136</v>
      </c>
      <c r="E160" s="25">
        <v>29.84516</v>
      </c>
      <c r="F160" s="66">
        <f t="shared" si="214"/>
        <v>29.84826</v>
      </c>
      <c r="G160" s="25">
        <v>29.899439999999998</v>
      </c>
      <c r="H160" s="25">
        <v>29.899940000000001</v>
      </c>
      <c r="I160" s="66">
        <f t="shared" si="215"/>
        <v>29.89969</v>
      </c>
      <c r="J160" s="67">
        <f t="shared" si="216"/>
        <v>29.873975000000002</v>
      </c>
      <c r="K160" s="24">
        <v>30.160900000000002</v>
      </c>
      <c r="L160" s="25">
        <f t="shared" si="220"/>
        <v>30.160900000000002</v>
      </c>
      <c r="M160" s="66">
        <f t="shared" si="217"/>
        <v>30.160900000000002</v>
      </c>
      <c r="N160" s="25">
        <v>30.2517</v>
      </c>
      <c r="O160" s="25">
        <f t="shared" si="221"/>
        <v>30.2517</v>
      </c>
      <c r="P160" s="66">
        <f t="shared" si="218"/>
        <v>30.2517</v>
      </c>
      <c r="Q160" s="67">
        <f t="shared" si="219"/>
        <v>30.206299999999999</v>
      </c>
      <c r="R160" s="25"/>
      <c r="S160" s="2" t="s">
        <v>16</v>
      </c>
      <c r="T160" s="29">
        <f>AVERAGE(F163,M163)</f>
        <v>30.057786499999999</v>
      </c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>
      <c r="A161" s="1"/>
      <c r="B161" s="2"/>
      <c r="C161" s="5">
        <v>4</v>
      </c>
      <c r="D161" s="24">
        <v>29.97128</v>
      </c>
      <c r="E161" s="25">
        <v>29.977830000000001</v>
      </c>
      <c r="F161" s="66">
        <f t="shared" si="214"/>
        <v>29.974555000000002</v>
      </c>
      <c r="G161" s="25">
        <v>29.856549999999999</v>
      </c>
      <c r="H161" s="25">
        <v>29.844259999999998</v>
      </c>
      <c r="I161" s="66">
        <f t="shared" si="215"/>
        <v>29.850404999999999</v>
      </c>
      <c r="J161" s="67">
        <f t="shared" si="216"/>
        <v>29.912480000000002</v>
      </c>
      <c r="K161" s="24">
        <v>30.227799999999998</v>
      </c>
      <c r="L161" s="25">
        <f t="shared" si="220"/>
        <v>30.227799999999998</v>
      </c>
      <c r="M161" s="66">
        <f t="shared" si="217"/>
        <v>30.227799999999998</v>
      </c>
      <c r="N161" s="25">
        <v>30.092500000000001</v>
      </c>
      <c r="O161" s="25">
        <f t="shared" si="221"/>
        <v>30.092500000000001</v>
      </c>
      <c r="P161" s="66">
        <f t="shared" si="218"/>
        <v>30.092500000000001</v>
      </c>
      <c r="Q161" s="67">
        <f t="shared" si="219"/>
        <v>30.160150000000002</v>
      </c>
      <c r="R161" s="25"/>
      <c r="S161" s="2" t="s">
        <v>17</v>
      </c>
      <c r="T161" s="29">
        <f>AVERAGE(I163,P163)</f>
        <v>29.985832000000002</v>
      </c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>
      <c r="A162" s="2"/>
      <c r="B162" s="2"/>
      <c r="C162" s="5">
        <v>5</v>
      </c>
      <c r="D162" s="31">
        <v>29.930800000000001</v>
      </c>
      <c r="E162" s="32">
        <v>29.924779999999998</v>
      </c>
      <c r="F162" s="68">
        <f t="shared" si="214"/>
        <v>29.927790000000002</v>
      </c>
      <c r="G162" s="32">
        <v>29.846630000000001</v>
      </c>
      <c r="H162" s="32">
        <v>29.833349999999999</v>
      </c>
      <c r="I162" s="68">
        <f t="shared" si="215"/>
        <v>29.83999</v>
      </c>
      <c r="J162" s="69">
        <f t="shared" si="216"/>
        <v>29.883890000000001</v>
      </c>
      <c r="K162" s="31">
        <v>30.154699999999998</v>
      </c>
      <c r="L162" s="32">
        <f t="shared" si="220"/>
        <v>30.154699999999998</v>
      </c>
      <c r="M162" s="68">
        <f t="shared" si="217"/>
        <v>30.154699999999998</v>
      </c>
      <c r="N162" s="32">
        <v>30.035399999999999</v>
      </c>
      <c r="O162" s="32">
        <f t="shared" si="221"/>
        <v>30.035399999999999</v>
      </c>
      <c r="P162" s="68">
        <f t="shared" si="218"/>
        <v>30.035399999999999</v>
      </c>
      <c r="Q162" s="69">
        <f t="shared" si="219"/>
        <v>30.095050000000001</v>
      </c>
      <c r="R162" s="25"/>
      <c r="S162" s="29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>
      <c r="A163" s="2"/>
      <c r="B163" s="2"/>
      <c r="C163" s="5"/>
      <c r="D163" s="25"/>
      <c r="E163" s="25"/>
      <c r="F163" s="25">
        <f>AVERAGE(F158:F162)</f>
        <v>29.923532999999999</v>
      </c>
      <c r="G163" s="25"/>
      <c r="H163" s="25"/>
      <c r="I163" s="25">
        <f t="shared" ref="I163:J163" si="222">AVERAGE(I158:I162)</f>
        <v>29.854744</v>
      </c>
      <c r="J163" s="36">
        <f t="shared" si="222"/>
        <v>29.889138500000001</v>
      </c>
      <c r="K163" s="25"/>
      <c r="L163" s="25"/>
      <c r="M163" s="25">
        <f>AVERAGE(M158:M162)</f>
        <v>30.192040000000002</v>
      </c>
      <c r="N163" s="25"/>
      <c r="O163" s="25"/>
      <c r="P163" s="25">
        <f t="shared" ref="P163:Q163" si="223">AVERAGE(P158:P162)</f>
        <v>30.11692</v>
      </c>
      <c r="Q163" s="36">
        <f t="shared" si="223"/>
        <v>30.15448</v>
      </c>
      <c r="R163" s="25"/>
      <c r="S163" s="38">
        <f>AVERAGE(Q163,J163)</f>
        <v>30.02180925</v>
      </c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>
      <c r="A164" s="16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>
      <c r="A165" s="162" t="s">
        <v>42</v>
      </c>
      <c r="B165" s="2"/>
      <c r="C165" s="5" t="s">
        <v>3</v>
      </c>
      <c r="D165" s="58" t="s">
        <v>4</v>
      </c>
      <c r="E165" s="10"/>
      <c r="F165" s="10"/>
      <c r="G165" s="10"/>
      <c r="H165" s="10"/>
      <c r="I165" s="41"/>
      <c r="J165" s="13"/>
      <c r="K165" s="12" t="s">
        <v>5</v>
      </c>
      <c r="L165" s="10"/>
      <c r="M165" s="10"/>
      <c r="N165" s="10"/>
      <c r="O165" s="10"/>
      <c r="P165" s="10"/>
      <c r="Q165" s="13"/>
      <c r="R165" s="5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>
      <c r="A166" s="2"/>
      <c r="B166" s="2"/>
      <c r="C166" s="5" t="s">
        <v>24</v>
      </c>
      <c r="D166" s="160" t="s">
        <v>36</v>
      </c>
      <c r="E166" s="5" t="s">
        <v>37</v>
      </c>
      <c r="F166" s="5" t="s">
        <v>38</v>
      </c>
      <c r="G166" s="5" t="s">
        <v>39</v>
      </c>
      <c r="H166" s="5" t="s">
        <v>40</v>
      </c>
      <c r="I166" s="25" t="s">
        <v>41</v>
      </c>
      <c r="J166" s="62" t="s">
        <v>12</v>
      </c>
      <c r="K166" s="160" t="s">
        <v>37</v>
      </c>
      <c r="L166" s="2" t="s">
        <v>37</v>
      </c>
      <c r="M166" s="74" t="s">
        <v>38</v>
      </c>
      <c r="N166" s="2" t="s">
        <v>40</v>
      </c>
      <c r="O166" s="2" t="s">
        <v>40</v>
      </c>
      <c r="P166" s="74" t="s">
        <v>41</v>
      </c>
      <c r="Q166" s="65" t="s">
        <v>13</v>
      </c>
      <c r="R166" s="5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>
      <c r="A167" s="2"/>
      <c r="B167" s="2"/>
      <c r="C167" s="5">
        <v>1</v>
      </c>
      <c r="D167" s="24">
        <v>29.955580000000001</v>
      </c>
      <c r="E167" s="25">
        <v>29.943909999999999</v>
      </c>
      <c r="F167" s="66">
        <f t="shared" ref="F167:F171" si="224">AVERAGE(D167:E167)</f>
        <v>29.949745</v>
      </c>
      <c r="G167" s="25">
        <v>30.001570000000001</v>
      </c>
      <c r="H167" s="25">
        <v>29.991430000000001</v>
      </c>
      <c r="I167" s="66">
        <f t="shared" ref="I167:I171" si="225">AVERAGE(G167:H167)</f>
        <v>29.996500000000001</v>
      </c>
      <c r="J167" s="67">
        <f t="shared" ref="J167:J171" si="226">AVERAGE(I167,F167)</f>
        <v>29.973122500000002</v>
      </c>
      <c r="K167" s="24">
        <v>30.270700000000001</v>
      </c>
      <c r="L167" s="25">
        <f t="shared" ref="L167:L171" si="227">K167</f>
        <v>30.270700000000001</v>
      </c>
      <c r="M167" s="66">
        <f t="shared" ref="M167:M171" si="228">AVERAGE(K167:L167)</f>
        <v>30.270700000000001</v>
      </c>
      <c r="N167" s="25">
        <v>30.3767</v>
      </c>
      <c r="O167" s="25">
        <f t="shared" ref="O167:O171" si="229">N167</f>
        <v>30.3767</v>
      </c>
      <c r="P167" s="66">
        <f t="shared" ref="P167:P171" si="230">AVERAGE(N167:O167)</f>
        <v>30.3767</v>
      </c>
      <c r="Q167" s="67">
        <f t="shared" ref="Q167:Q171" si="231">AVERAGE(P167,M167)</f>
        <v>30.323700000000002</v>
      </c>
      <c r="R167" s="25"/>
      <c r="S167" s="29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>
      <c r="A168" s="2"/>
      <c r="B168" s="2"/>
      <c r="C168" s="5">
        <v>2</v>
      </c>
      <c r="D168" s="24">
        <v>29.91534</v>
      </c>
      <c r="E168" s="25">
        <v>29.921330000000001</v>
      </c>
      <c r="F168" s="66">
        <f t="shared" si="224"/>
        <v>29.918334999999999</v>
      </c>
      <c r="G168" s="25">
        <v>29.964130000000001</v>
      </c>
      <c r="H168" s="25">
        <v>29.979769999999998</v>
      </c>
      <c r="I168" s="66">
        <f t="shared" si="225"/>
        <v>29.97195</v>
      </c>
      <c r="J168" s="67">
        <f t="shared" si="226"/>
        <v>29.945142499999999</v>
      </c>
      <c r="K168" s="24">
        <v>30.232099999999999</v>
      </c>
      <c r="L168" s="25">
        <f t="shared" si="227"/>
        <v>30.232099999999999</v>
      </c>
      <c r="M168" s="66">
        <f t="shared" si="228"/>
        <v>30.232099999999999</v>
      </c>
      <c r="N168" s="25">
        <v>30.378399999999999</v>
      </c>
      <c r="O168" s="25">
        <f t="shared" si="229"/>
        <v>30.378399999999999</v>
      </c>
      <c r="P168" s="66">
        <f t="shared" si="230"/>
        <v>30.378399999999999</v>
      </c>
      <c r="Q168" s="67">
        <f t="shared" si="231"/>
        <v>30.305250000000001</v>
      </c>
      <c r="R168" s="25"/>
      <c r="S168" s="29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>
      <c r="A169" s="2"/>
      <c r="B169" s="2"/>
      <c r="C169" s="5">
        <v>3</v>
      </c>
      <c r="D169" s="24">
        <v>29.844159999999999</v>
      </c>
      <c r="E169" s="25">
        <v>29.99419</v>
      </c>
      <c r="F169" s="66">
        <f t="shared" si="224"/>
        <v>29.919174999999999</v>
      </c>
      <c r="G169" s="25">
        <v>29.941230000000001</v>
      </c>
      <c r="H169" s="25">
        <v>29.942229999999999</v>
      </c>
      <c r="I169" s="66">
        <f t="shared" si="225"/>
        <v>29.94173</v>
      </c>
      <c r="J169" s="67">
        <f t="shared" si="226"/>
        <v>29.930452500000001</v>
      </c>
      <c r="K169" s="24">
        <v>30.3597</v>
      </c>
      <c r="L169" s="25">
        <f t="shared" si="227"/>
        <v>30.3597</v>
      </c>
      <c r="M169" s="66">
        <f t="shared" si="228"/>
        <v>30.3597</v>
      </c>
      <c r="N169" s="25">
        <v>30.214500000000001</v>
      </c>
      <c r="O169" s="25">
        <f t="shared" si="229"/>
        <v>30.214500000000001</v>
      </c>
      <c r="P169" s="66">
        <f t="shared" si="230"/>
        <v>30.214500000000001</v>
      </c>
      <c r="Q169" s="67">
        <f t="shared" si="231"/>
        <v>30.287100000000002</v>
      </c>
      <c r="R169" s="25"/>
      <c r="S169" s="2" t="s">
        <v>16</v>
      </c>
      <c r="T169" s="29">
        <f>AVERAGE(F172,M172)</f>
        <v>30.088531000000003</v>
      </c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>
      <c r="A170" s="1"/>
      <c r="B170" s="2"/>
      <c r="C170" s="5">
        <v>4</v>
      </c>
      <c r="D170" s="24">
        <v>29.928129999999999</v>
      </c>
      <c r="E170" s="25">
        <v>29.925740000000001</v>
      </c>
      <c r="F170" s="66">
        <f t="shared" si="224"/>
        <v>29.926935</v>
      </c>
      <c r="G170" s="25">
        <v>29.988150000000001</v>
      </c>
      <c r="H170" s="25">
        <v>29.996009999999998</v>
      </c>
      <c r="I170" s="66">
        <f t="shared" si="225"/>
        <v>29.992080000000001</v>
      </c>
      <c r="J170" s="67">
        <f t="shared" si="226"/>
        <v>29.959507500000001</v>
      </c>
      <c r="K170" s="24">
        <v>30.175999999999998</v>
      </c>
      <c r="L170" s="25">
        <f t="shared" si="227"/>
        <v>30.175999999999998</v>
      </c>
      <c r="M170" s="66">
        <f t="shared" si="228"/>
        <v>30.175999999999998</v>
      </c>
      <c r="N170" s="25">
        <v>30.318899999999999</v>
      </c>
      <c r="O170" s="25">
        <f t="shared" si="229"/>
        <v>30.318899999999999</v>
      </c>
      <c r="P170" s="66">
        <f t="shared" si="230"/>
        <v>30.318899999999999</v>
      </c>
      <c r="Q170" s="67">
        <f t="shared" si="231"/>
        <v>30.247450000000001</v>
      </c>
      <c r="R170" s="25"/>
      <c r="S170" s="2" t="s">
        <v>17</v>
      </c>
      <c r="T170" s="29">
        <f>AVERAGE(I172,P172)</f>
        <v>30.1528615</v>
      </c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>
      <c r="A171" s="2"/>
      <c r="B171" s="2"/>
      <c r="C171" s="5">
        <v>5</v>
      </c>
      <c r="D171" s="31">
        <v>29.93113</v>
      </c>
      <c r="E171" s="32">
        <v>29.930109999999999</v>
      </c>
      <c r="F171" s="68">
        <f t="shared" si="224"/>
        <v>29.930619999999998</v>
      </c>
      <c r="G171" s="32">
        <v>29.98854</v>
      </c>
      <c r="H171" s="32">
        <v>29.988569999999999</v>
      </c>
      <c r="I171" s="68">
        <f t="shared" si="225"/>
        <v>29.988554999999998</v>
      </c>
      <c r="J171" s="69">
        <f t="shared" si="226"/>
        <v>29.959587499999998</v>
      </c>
      <c r="K171" s="31">
        <v>30.202000000000002</v>
      </c>
      <c r="L171" s="32">
        <f t="shared" si="227"/>
        <v>30.202000000000002</v>
      </c>
      <c r="M171" s="68">
        <f t="shared" si="228"/>
        <v>30.202000000000002</v>
      </c>
      <c r="N171" s="32">
        <v>30.349299999999999</v>
      </c>
      <c r="O171" s="32">
        <f t="shared" si="229"/>
        <v>30.349299999999999</v>
      </c>
      <c r="P171" s="68">
        <f t="shared" si="230"/>
        <v>30.349299999999999</v>
      </c>
      <c r="Q171" s="69">
        <f t="shared" si="231"/>
        <v>30.275649999999999</v>
      </c>
      <c r="R171" s="25"/>
      <c r="S171" s="29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>
      <c r="A172" s="2"/>
      <c r="B172" s="2"/>
      <c r="C172" s="5"/>
      <c r="D172" s="25"/>
      <c r="E172" s="25"/>
      <c r="F172" s="25">
        <f>AVERAGE(F167:F171)</f>
        <v>29.928962000000002</v>
      </c>
      <c r="G172" s="25"/>
      <c r="H172" s="25"/>
      <c r="I172" s="25">
        <f t="shared" ref="I172:J172" si="232">AVERAGE(I167:I171)</f>
        <v>29.978163000000002</v>
      </c>
      <c r="J172" s="36">
        <f t="shared" si="232"/>
        <v>29.953562499999997</v>
      </c>
      <c r="K172" s="25"/>
      <c r="L172" s="25"/>
      <c r="M172" s="25">
        <f>AVERAGE(M167:M171)</f>
        <v>30.248100000000001</v>
      </c>
      <c r="N172" s="25"/>
      <c r="O172" s="25"/>
      <c r="P172" s="25">
        <f t="shared" ref="P172:Q172" si="233">AVERAGE(P167:P171)</f>
        <v>30.327559999999998</v>
      </c>
      <c r="Q172" s="36">
        <f t="shared" si="233"/>
        <v>30.287830000000003</v>
      </c>
      <c r="R172" s="25"/>
      <c r="S172" s="38">
        <f>AVERAGE(Q172,J172)</f>
        <v>30.120696250000002</v>
      </c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>
      <c r="A173" s="161"/>
      <c r="B173" s="29"/>
      <c r="C173" s="29"/>
      <c r="D173" s="29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>
      <c r="A174" s="163"/>
      <c r="B174" s="164"/>
      <c r="C174" s="164"/>
      <c r="D174" s="164"/>
      <c r="E174" s="2"/>
      <c r="F174" s="1"/>
      <c r="G174" s="1"/>
      <c r="H174" s="164"/>
      <c r="I174" s="1"/>
      <c r="J174" s="1"/>
      <c r="K174" s="164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>
      <c r="A175" s="2"/>
      <c r="B175" s="2"/>
      <c r="C175" s="2"/>
      <c r="D175" s="2"/>
      <c r="E175" s="2"/>
      <c r="F175" s="2"/>
      <c r="G175" s="2"/>
      <c r="H175" s="29"/>
      <c r="I175" s="2"/>
      <c r="J175" s="2"/>
      <c r="K175" s="29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>
      <c r="A176" s="2"/>
      <c r="B176" s="2"/>
      <c r="C176" s="2"/>
      <c r="D176" s="2"/>
      <c r="E176" s="2"/>
      <c r="F176" s="2"/>
      <c r="G176" s="2"/>
      <c r="H176" s="29"/>
      <c r="I176" s="2"/>
      <c r="J176" s="2"/>
      <c r="K176" s="29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>
      <c r="A177" s="161"/>
      <c r="B177" s="2"/>
      <c r="C177" s="2"/>
      <c r="D177" s="2"/>
      <c r="E177" s="2"/>
      <c r="F177" s="2"/>
      <c r="G177" s="2"/>
      <c r="H177" s="29"/>
      <c r="I177" s="2"/>
      <c r="J177" s="2"/>
      <c r="K177" s="29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>
      <c r="A178" s="2"/>
      <c r="B178" s="161"/>
      <c r="C178" s="161"/>
      <c r="D178" s="161"/>
      <c r="E178" s="2"/>
      <c r="F178" s="2"/>
      <c r="G178" s="2"/>
      <c r="H178" s="29"/>
      <c r="I178" s="2"/>
      <c r="J178" s="2"/>
      <c r="K178" s="29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>
      <c r="A179" s="161"/>
      <c r="B179" s="29"/>
      <c r="C179" s="29"/>
      <c r="D179" s="29"/>
      <c r="E179" s="2"/>
      <c r="F179" s="2"/>
      <c r="G179" s="2"/>
      <c r="H179" s="29"/>
      <c r="I179" s="2"/>
      <c r="J179" s="2"/>
      <c r="K179" s="29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>
      <c r="A180" s="161"/>
      <c r="B180" s="29"/>
      <c r="C180" s="29"/>
      <c r="D180" s="29"/>
      <c r="E180" s="2"/>
      <c r="F180" s="2"/>
      <c r="G180" s="2"/>
      <c r="H180" s="29"/>
      <c r="I180" s="2"/>
      <c r="J180" s="2"/>
      <c r="K180" s="29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>
      <c r="A181" s="163"/>
      <c r="B181" s="164"/>
      <c r="C181" s="164"/>
      <c r="D181" s="164"/>
      <c r="E181" s="2"/>
      <c r="F181" s="2"/>
      <c r="G181" s="2"/>
      <c r="H181" s="29"/>
      <c r="I181" s="2"/>
      <c r="J181" s="2"/>
      <c r="K181" s="29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>
      <c r="A182" s="161"/>
      <c r="B182" s="29"/>
      <c r="C182" s="29"/>
      <c r="D182" s="29"/>
      <c r="E182" s="2"/>
      <c r="F182" s="2"/>
      <c r="G182" s="2"/>
      <c r="H182" s="29"/>
      <c r="I182" s="2"/>
      <c r="J182" s="2"/>
      <c r="K182" s="29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>
      <c r="A183" s="161"/>
      <c r="B183" s="29"/>
      <c r="C183" s="29"/>
      <c r="D183" s="29"/>
      <c r="E183" s="2"/>
      <c r="F183" s="2"/>
      <c r="G183" s="2"/>
      <c r="H183" s="29"/>
      <c r="I183" s="2"/>
      <c r="J183" s="2"/>
      <c r="K183" s="29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>
      <c r="A184" s="163"/>
      <c r="B184" s="164"/>
      <c r="C184" s="164"/>
      <c r="D184" s="164"/>
      <c r="E184" s="2"/>
      <c r="F184" s="2"/>
      <c r="G184" s="2"/>
      <c r="H184" s="29"/>
      <c r="I184" s="2"/>
      <c r="J184" s="2"/>
      <c r="K184" s="29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>
      <c r="A185" s="161"/>
      <c r="B185" s="29"/>
      <c r="C185" s="29"/>
      <c r="D185" s="29"/>
      <c r="E185" s="2"/>
      <c r="F185" s="2"/>
      <c r="G185" s="2"/>
      <c r="H185" s="29"/>
      <c r="I185" s="2"/>
      <c r="J185" s="2"/>
      <c r="K185" s="29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>
      <c r="A186" s="161"/>
      <c r="B186" s="29"/>
      <c r="C186" s="29"/>
      <c r="D186" s="29"/>
      <c r="E186" s="2"/>
      <c r="F186" s="2"/>
      <c r="G186" s="2"/>
      <c r="H186" s="29"/>
      <c r="I186" s="2"/>
      <c r="J186" s="2"/>
      <c r="K186" s="29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>
      <c r="A187" s="163"/>
      <c r="B187" s="164"/>
      <c r="C187" s="164"/>
      <c r="D187" s="164"/>
      <c r="E187" s="2"/>
      <c r="F187" s="1"/>
      <c r="G187" s="1"/>
      <c r="H187" s="164"/>
      <c r="I187" s="1"/>
      <c r="J187" s="1"/>
      <c r="K187" s="164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>
      <c r="A188" s="2"/>
      <c r="B188" s="2"/>
      <c r="C188" s="2"/>
      <c r="D188" s="2"/>
      <c r="E188" s="2"/>
      <c r="F188" s="2"/>
      <c r="G188" s="2"/>
      <c r="H188" s="29"/>
      <c r="I188" s="2"/>
      <c r="J188" s="2"/>
      <c r="K188" s="29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>
      <c r="A189" s="2"/>
      <c r="B189" s="2"/>
      <c r="C189" s="2"/>
      <c r="D189" s="2"/>
      <c r="E189" s="2"/>
      <c r="F189" s="2"/>
      <c r="G189" s="2"/>
      <c r="H189" s="29"/>
      <c r="I189" s="2"/>
      <c r="J189" s="2"/>
      <c r="K189" s="29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>
      <c r="A190" s="2"/>
      <c r="B190" s="2"/>
      <c r="C190" s="2"/>
      <c r="D190" s="2"/>
      <c r="E190" s="2"/>
      <c r="F190" s="2"/>
      <c r="G190" s="2"/>
      <c r="H190" s="29"/>
      <c r="I190" s="2"/>
      <c r="J190" s="2"/>
      <c r="K190" s="29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>
      <c r="A191" s="161"/>
      <c r="B191" s="2"/>
      <c r="C191" s="2"/>
      <c r="D191" s="2"/>
      <c r="E191" s="2"/>
      <c r="F191" s="2"/>
      <c r="G191" s="2"/>
      <c r="H191" s="29"/>
      <c r="I191" s="2"/>
      <c r="J191" s="2"/>
      <c r="K191" s="29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>
      <c r="A192" s="2"/>
      <c r="B192" s="2"/>
      <c r="C192" s="2"/>
      <c r="D192" s="2"/>
      <c r="E192" s="2"/>
      <c r="F192" s="2"/>
      <c r="G192" s="2"/>
      <c r="H192" s="29"/>
      <c r="I192" s="2"/>
      <c r="J192" s="2"/>
      <c r="K192" s="29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>
      <c r="A193" s="161"/>
      <c r="B193" s="29"/>
      <c r="C193" s="29"/>
      <c r="D193" s="29"/>
      <c r="E193" s="2"/>
      <c r="F193" s="2"/>
      <c r="G193" s="2"/>
      <c r="H193" s="29"/>
      <c r="I193" s="2"/>
      <c r="J193" s="2"/>
      <c r="K193" s="29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>
      <c r="A194" s="161"/>
      <c r="B194" s="29"/>
      <c r="C194" s="29"/>
      <c r="D194" s="29"/>
      <c r="E194" s="2"/>
      <c r="F194" s="2"/>
      <c r="G194" s="2"/>
      <c r="H194" s="29"/>
      <c r="I194" s="2"/>
      <c r="J194" s="2"/>
      <c r="K194" s="29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>
      <c r="A195" s="163"/>
      <c r="B195" s="164"/>
      <c r="C195" s="164"/>
      <c r="D195" s="164"/>
      <c r="E195" s="2"/>
      <c r="F195" s="2"/>
      <c r="G195" s="2"/>
      <c r="H195" s="29"/>
      <c r="I195" s="2"/>
      <c r="J195" s="2"/>
      <c r="K195" s="29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>
      <c r="A196" s="161"/>
      <c r="B196" s="29"/>
      <c r="C196" s="29"/>
      <c r="D196" s="29"/>
      <c r="E196" s="2"/>
      <c r="F196" s="2"/>
      <c r="G196" s="2"/>
      <c r="H196" s="29"/>
      <c r="I196" s="2"/>
      <c r="J196" s="2"/>
      <c r="K196" s="29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>
      <c r="A197" s="161"/>
      <c r="B197" s="29"/>
      <c r="C197" s="29"/>
      <c r="D197" s="29"/>
      <c r="E197" s="2"/>
      <c r="F197" s="2"/>
      <c r="G197" s="2"/>
      <c r="H197" s="29"/>
      <c r="I197" s="2"/>
      <c r="J197" s="2"/>
      <c r="K197" s="29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>
      <c r="A198" s="163"/>
      <c r="B198" s="164"/>
      <c r="C198" s="164"/>
      <c r="D198" s="164"/>
      <c r="E198" s="2"/>
      <c r="F198" s="2"/>
      <c r="G198" s="2"/>
      <c r="H198" s="29"/>
      <c r="I198" s="2"/>
      <c r="J198" s="2"/>
      <c r="K198" s="29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>
      <c r="A199" s="161"/>
      <c r="B199" s="29"/>
      <c r="C199" s="29"/>
      <c r="D199" s="29"/>
      <c r="E199" s="2"/>
      <c r="F199" s="2"/>
      <c r="G199" s="2"/>
      <c r="H199" s="29"/>
      <c r="I199" s="2"/>
      <c r="J199" s="2"/>
      <c r="K199" s="29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>
      <c r="A200" s="161"/>
      <c r="B200" s="29"/>
      <c r="C200" s="29"/>
      <c r="D200" s="29"/>
      <c r="E200" s="2"/>
      <c r="F200" s="2"/>
      <c r="G200" s="2"/>
      <c r="H200" s="29"/>
      <c r="I200" s="2"/>
      <c r="J200" s="2"/>
      <c r="K200" s="29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>
      <c r="A201" s="163"/>
      <c r="B201" s="164"/>
      <c r="C201" s="164"/>
      <c r="D201" s="165"/>
      <c r="E201" s="2"/>
      <c r="F201" s="1"/>
      <c r="G201" s="1"/>
      <c r="H201" s="164"/>
      <c r="I201" s="1"/>
      <c r="J201" s="1"/>
      <c r="K201" s="164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>
      <c r="A202" s="2"/>
      <c r="B202" s="2"/>
      <c r="C202" s="2"/>
      <c r="D202" s="2"/>
      <c r="E202" s="2"/>
      <c r="F202" s="2"/>
      <c r="G202" s="2"/>
      <c r="H202" s="29"/>
      <c r="I202" s="2"/>
      <c r="J202" s="2"/>
      <c r="K202" s="29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>
      <c r="A203" s="2"/>
      <c r="B203" s="2"/>
      <c r="C203" s="2"/>
      <c r="D203" s="2"/>
      <c r="E203" s="2"/>
      <c r="F203" s="2"/>
      <c r="G203" s="2"/>
      <c r="H203" s="29"/>
      <c r="I203" s="2"/>
      <c r="J203" s="2"/>
      <c r="K203" s="29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>
      <c r="A204" s="2"/>
      <c r="B204" s="2"/>
      <c r="C204" s="2"/>
      <c r="D204" s="2"/>
      <c r="E204" s="2"/>
      <c r="F204" s="2"/>
      <c r="G204" s="2"/>
      <c r="H204" s="29"/>
      <c r="I204" s="2"/>
      <c r="J204" s="2"/>
      <c r="K204" s="29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>
      <c r="A205" s="161"/>
      <c r="B205" s="2"/>
      <c r="C205" s="2"/>
      <c r="D205" s="2"/>
      <c r="E205" s="2"/>
      <c r="F205" s="2"/>
      <c r="G205" s="2"/>
      <c r="H205" s="29"/>
      <c r="I205" s="2"/>
      <c r="J205" s="2"/>
      <c r="K205" s="29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>
      <c r="A206" s="2"/>
      <c r="B206" s="161"/>
      <c r="C206" s="161"/>
      <c r="D206" s="161"/>
      <c r="E206" s="2"/>
      <c r="F206" s="2"/>
      <c r="G206" s="2"/>
      <c r="H206" s="29"/>
      <c r="I206" s="2"/>
      <c r="J206" s="2"/>
      <c r="K206" s="29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>
      <c r="A207" s="161"/>
      <c r="B207" s="29"/>
      <c r="C207" s="29"/>
      <c r="D207" s="29"/>
      <c r="E207" s="2"/>
      <c r="F207" s="2"/>
      <c r="G207" s="2"/>
      <c r="H207" s="29"/>
      <c r="I207" s="2"/>
      <c r="J207" s="2"/>
      <c r="K207" s="29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>
      <c r="A208" s="161"/>
      <c r="B208" s="29"/>
      <c r="C208" s="29"/>
      <c r="D208" s="29"/>
      <c r="E208" s="2"/>
      <c r="F208" s="2"/>
      <c r="G208" s="2"/>
      <c r="H208" s="29"/>
      <c r="I208" s="2"/>
      <c r="J208" s="2"/>
      <c r="K208" s="29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>
      <c r="A209" s="163"/>
      <c r="B209" s="164"/>
      <c r="C209" s="164"/>
      <c r="D209" s="164"/>
      <c r="E209" s="2"/>
      <c r="F209" s="2"/>
      <c r="G209" s="2"/>
      <c r="H209" s="29"/>
      <c r="I209" s="2"/>
      <c r="J209" s="2"/>
      <c r="K209" s="29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>
      <c r="A210" s="161"/>
      <c r="B210" s="29"/>
      <c r="C210" s="29"/>
      <c r="D210" s="29"/>
      <c r="E210" s="2"/>
      <c r="F210" s="2"/>
      <c r="G210" s="2"/>
      <c r="H210" s="29"/>
      <c r="I210" s="2"/>
      <c r="J210" s="2"/>
      <c r="K210" s="29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>
      <c r="A211" s="161"/>
      <c r="B211" s="29"/>
      <c r="C211" s="29"/>
      <c r="D211" s="29"/>
      <c r="E211" s="2"/>
      <c r="F211" s="2"/>
      <c r="G211" s="2"/>
      <c r="H211" s="29"/>
      <c r="I211" s="2"/>
      <c r="J211" s="2"/>
      <c r="K211" s="29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>
      <c r="A212" s="163"/>
      <c r="B212" s="164"/>
      <c r="C212" s="164"/>
      <c r="D212" s="164"/>
      <c r="E212" s="2"/>
      <c r="F212" s="2"/>
      <c r="G212" s="2"/>
      <c r="H212" s="29"/>
      <c r="I212" s="2"/>
      <c r="J212" s="2"/>
      <c r="K212" s="29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>
      <c r="A213" s="161"/>
      <c r="B213" s="29"/>
      <c r="C213" s="29"/>
      <c r="D213" s="29"/>
      <c r="E213" s="2"/>
      <c r="F213" s="2"/>
      <c r="G213" s="2"/>
      <c r="H213" s="29"/>
      <c r="I213" s="2"/>
      <c r="J213" s="2"/>
      <c r="K213" s="29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>
      <c r="A214" s="161"/>
      <c r="B214" s="29"/>
      <c r="C214" s="29"/>
      <c r="D214" s="29"/>
      <c r="E214" s="2"/>
      <c r="F214" s="2"/>
      <c r="G214" s="2"/>
      <c r="H214" s="29"/>
      <c r="I214" s="2"/>
      <c r="J214" s="2"/>
      <c r="K214" s="29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>
      <c r="A215" s="163"/>
      <c r="B215" s="164"/>
      <c r="C215" s="164"/>
      <c r="D215" s="164"/>
      <c r="E215" s="2"/>
      <c r="F215" s="1"/>
      <c r="G215" s="1"/>
      <c r="H215" s="164"/>
      <c r="I215" s="1"/>
      <c r="J215" s="1"/>
      <c r="K215" s="164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>
      <c r="A216" s="2"/>
      <c r="B216" s="2"/>
      <c r="C216" s="2"/>
      <c r="D216" s="2"/>
      <c r="E216" s="2"/>
      <c r="F216" s="2"/>
      <c r="G216" s="2"/>
      <c r="H216" s="29"/>
      <c r="I216" s="2"/>
      <c r="J216" s="2"/>
      <c r="K216" s="29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>
      <c r="A217" s="2"/>
      <c r="B217" s="2"/>
      <c r="C217" s="2"/>
      <c r="D217" s="2"/>
      <c r="E217" s="2"/>
      <c r="F217" s="2"/>
      <c r="G217" s="2"/>
      <c r="H217" s="29"/>
      <c r="I217" s="2"/>
      <c r="J217" s="2"/>
      <c r="K217" s="29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>
      <c r="A218" s="161"/>
      <c r="B218" s="2"/>
      <c r="C218" s="2"/>
      <c r="D218" s="2"/>
      <c r="E218" s="2"/>
      <c r="F218" s="2"/>
      <c r="G218" s="2"/>
      <c r="H218" s="29"/>
      <c r="I218" s="2"/>
      <c r="J218" s="2"/>
      <c r="K218" s="29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>
      <c r="A219" s="2"/>
      <c r="B219" s="161"/>
      <c r="C219" s="161"/>
      <c r="D219" s="161"/>
      <c r="E219" s="2"/>
      <c r="F219" s="2"/>
      <c r="G219" s="2"/>
      <c r="H219" s="29"/>
      <c r="I219" s="2"/>
      <c r="J219" s="2"/>
      <c r="K219" s="29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>
      <c r="A220" s="161"/>
      <c r="B220" s="29"/>
      <c r="C220" s="29"/>
      <c r="D220" s="29"/>
      <c r="E220" s="2"/>
      <c r="F220" s="2"/>
      <c r="G220" s="2"/>
      <c r="H220" s="29"/>
      <c r="I220" s="2"/>
      <c r="J220" s="2"/>
      <c r="K220" s="29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>
      <c r="A221" s="161"/>
      <c r="B221" s="29"/>
      <c r="C221" s="29"/>
      <c r="D221" s="29"/>
      <c r="E221" s="2"/>
      <c r="F221" s="2"/>
      <c r="G221" s="2"/>
      <c r="H221" s="29"/>
      <c r="I221" s="2"/>
      <c r="J221" s="2"/>
      <c r="K221" s="29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>
      <c r="A222" s="163"/>
      <c r="B222" s="164"/>
      <c r="C222" s="164"/>
      <c r="D222" s="164"/>
      <c r="E222" s="2"/>
      <c r="F222" s="2"/>
      <c r="G222" s="2"/>
      <c r="H222" s="29"/>
      <c r="I222" s="2"/>
      <c r="J222" s="2"/>
      <c r="K222" s="29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>
      <c r="A223" s="161"/>
      <c r="B223" s="29"/>
      <c r="C223" s="29"/>
      <c r="D223" s="29"/>
      <c r="E223" s="2"/>
      <c r="F223" s="2"/>
      <c r="G223" s="2"/>
      <c r="H223" s="29"/>
      <c r="I223" s="2"/>
      <c r="J223" s="2"/>
      <c r="K223" s="29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>
      <c r="A224" s="161"/>
      <c r="B224" s="29"/>
      <c r="C224" s="29"/>
      <c r="D224" s="29"/>
      <c r="E224" s="2"/>
      <c r="F224" s="2"/>
      <c r="G224" s="2"/>
      <c r="H224" s="29"/>
      <c r="I224" s="2"/>
      <c r="J224" s="2"/>
      <c r="K224" s="29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>
      <c r="A225" s="163"/>
      <c r="B225" s="164"/>
      <c r="C225" s="164"/>
      <c r="D225" s="164"/>
      <c r="E225" s="2"/>
      <c r="F225" s="2"/>
      <c r="G225" s="2"/>
      <c r="H225" s="29"/>
      <c r="I225" s="2"/>
      <c r="J225" s="2"/>
      <c r="K225" s="29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>
      <c r="A226" s="161"/>
      <c r="B226" s="29"/>
      <c r="C226" s="29"/>
      <c r="D226" s="29"/>
      <c r="E226" s="2"/>
      <c r="F226" s="2"/>
      <c r="G226" s="2"/>
      <c r="H226" s="29"/>
      <c r="I226" s="2"/>
      <c r="J226" s="2"/>
      <c r="K226" s="29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>
      <c r="A227" s="161"/>
      <c r="B227" s="29"/>
      <c r="C227" s="29"/>
      <c r="D227" s="29"/>
      <c r="E227" s="2"/>
      <c r="F227" s="2"/>
      <c r="G227" s="2"/>
      <c r="H227" s="29"/>
      <c r="I227" s="2"/>
      <c r="J227" s="2"/>
      <c r="K227" s="29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>
      <c r="A228" s="163"/>
      <c r="B228" s="164"/>
      <c r="C228" s="164"/>
      <c r="D228" s="164"/>
      <c r="E228" s="2"/>
      <c r="F228" s="1"/>
      <c r="G228" s="1"/>
      <c r="H228" s="164"/>
      <c r="I228" s="1"/>
      <c r="J228" s="1"/>
      <c r="K228" s="164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:4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:4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:4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:4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:4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</row>
    <row r="993" spans="1:4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</row>
    <row r="994" spans="1:4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</row>
    <row r="995" spans="1:4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</row>
    <row r="996" spans="1:4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</row>
    <row r="997" spans="1:4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</row>
    <row r="998" spans="1:4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</row>
    <row r="999" spans="1:4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</row>
    <row r="1000" spans="1:4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</row>
    <row r="1001" spans="1:41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</row>
    <row r="1002" spans="1:41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</row>
    <row r="1003" spans="1:41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</row>
    <row r="1004" spans="1:41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</row>
    <row r="1005" spans="1:41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</row>
    <row r="1006" spans="1:41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</row>
    <row r="1007" spans="1:41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</row>
    <row r="1008" spans="1:41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</row>
    <row r="1009" spans="1:41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</row>
    <row r="1010" spans="1:41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</row>
    <row r="1011" spans="1:41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</row>
    <row r="1012" spans="1:41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</row>
    <row r="1013" spans="1:41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</row>
    <row r="1014" spans="1:41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</row>
    <row r="1015" spans="1:41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</row>
    <row r="1016" spans="1:41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</row>
    <row r="1017" spans="1:41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</row>
    <row r="1018" spans="1:41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</row>
    <row r="1019" spans="1:41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</row>
    <row r="1020" spans="1:41" ht="15.75" customHeight="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</row>
    <row r="1021" spans="1:41" ht="15.75" customHeight="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</row>
    <row r="1022" spans="1:41" ht="15.75" customHeight="1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</row>
    <row r="1023" spans="1:41" ht="15.75" customHeight="1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</row>
    <row r="1024" spans="1:41" ht="15.75" customHeight="1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</row>
    <row r="1025" spans="1:41" ht="15.75" customHeight="1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</row>
    <row r="1026" spans="1:41" ht="15.75" customHeight="1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</row>
    <row r="1027" spans="1:41" ht="15.75" customHeight="1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</row>
    <row r="1028" spans="1:41" ht="15.75" customHeight="1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</row>
    <row r="1029" spans="1:41" ht="15.75" customHeight="1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</row>
    <row r="1030" spans="1:41" ht="15.75" customHeight="1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</row>
    <row r="1031" spans="1:41" ht="15.75" customHeight="1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</row>
    <row r="1032" spans="1:41" ht="15.75" customHeight="1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</row>
    <row r="1033" spans="1:41" ht="15.75" customHeight="1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</row>
    <row r="1034" spans="1:41" ht="15.75" customHeight="1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</row>
    <row r="1035" spans="1:41" ht="15.75" customHeight="1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</row>
    <row r="1036" spans="1:41" ht="15.75" customHeight="1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</row>
    <row r="1037" spans="1:41" ht="15.75" customHeight="1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</row>
    <row r="1038" spans="1:41" ht="15.75" customHeight="1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</row>
    <row r="1039" spans="1:41" ht="15.75" customHeight="1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</row>
    <row r="1040" spans="1:41" ht="15.75" customHeight="1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</row>
    <row r="1041" spans="1:41" ht="15.75" customHeight="1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</row>
    <row r="1042" spans="1:41" ht="15.75" customHeight="1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</row>
    <row r="1043" spans="1:41" ht="15.75" customHeight="1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</row>
    <row r="1044" spans="1:41" ht="15.75" customHeight="1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</row>
    <row r="1045" spans="1:41" ht="15.75" customHeight="1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</row>
    <row r="1046" spans="1:41" ht="15.75" customHeight="1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</row>
    <row r="1047" spans="1:41" ht="15.75" customHeight="1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</row>
    <row r="1048" spans="1:41" ht="15.75" customHeight="1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</row>
    <row r="1049" spans="1:41" ht="15.75" customHeight="1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</row>
    <row r="1050" spans="1:41" ht="15.75" customHeight="1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</row>
    <row r="1051" spans="1:41" ht="15.75" customHeight="1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</row>
    <row r="1052" spans="1:41" ht="15.75" customHeight="1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</row>
    <row r="1053" spans="1:41" ht="15.75" customHeight="1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</row>
    <row r="1054" spans="1:41" ht="15.75" customHeight="1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</row>
    <row r="1055" spans="1:41" ht="15.75" customHeight="1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</row>
    <row r="1056" spans="1:41" ht="15.75" customHeight="1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</row>
    <row r="1057" spans="1:41" ht="15.75" customHeight="1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</row>
    <row r="1058" spans="1:41" ht="15.75" customHeight="1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</row>
    <row r="1059" spans="1:41" ht="15.75" customHeight="1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</row>
    <row r="1060" spans="1:41" ht="15.75" customHeight="1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</row>
    <row r="1061" spans="1:41" ht="15.75" customHeight="1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</row>
    <row r="1062" spans="1:41" ht="15.75" customHeight="1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</row>
    <row r="1063" spans="1:41" ht="15.75" customHeight="1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</row>
    <row r="1064" spans="1:41" ht="15.75" customHeight="1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</row>
    <row r="1065" spans="1:41" ht="15.75" customHeight="1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</row>
    <row r="1066" spans="1:41" ht="15.75" customHeight="1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</row>
    <row r="1067" spans="1:41" ht="15.75" customHeight="1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</row>
    <row r="1068" spans="1:41" ht="15.75" customHeight="1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</row>
    <row r="1069" spans="1:41" ht="15.75" customHeight="1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</row>
    <row r="1070" spans="1:41" ht="15.75" customHeight="1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</row>
    <row r="1071" spans="1:41" ht="15.75" customHeight="1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</row>
    <row r="1072" spans="1:41" ht="15.75" customHeight="1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</row>
    <row r="1073" spans="1:41" ht="15.75" customHeight="1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</row>
    <row r="1074" spans="1:41" ht="15.75" customHeight="1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</row>
    <row r="1075" spans="1:41" ht="15.75" customHeight="1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</row>
    <row r="1076" spans="1:41" ht="15.75" customHeight="1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</row>
    <row r="1077" spans="1:41" ht="15.75" customHeight="1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</row>
    <row r="1078" spans="1:41" ht="15.75" customHeight="1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</row>
    <row r="1079" spans="1:41" ht="15.75" customHeight="1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</row>
    <row r="1080" spans="1:41" ht="15.75" customHeight="1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</row>
    <row r="1081" spans="1:41" ht="15.75" customHeight="1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</row>
    <row r="1082" spans="1:41" ht="15.75" customHeight="1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</row>
    <row r="1083" spans="1:41" ht="15.75" customHeight="1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</row>
    <row r="1084" spans="1:41" ht="15.75" customHeight="1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</row>
    <row r="1085" spans="1:41" ht="15.75" customHeight="1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</row>
    <row r="1086" spans="1:41" ht="15.75" customHeight="1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</row>
    <row r="1087" spans="1:41" ht="15.75" customHeight="1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</row>
    <row r="1088" spans="1:41" ht="15.75" customHeight="1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</row>
    <row r="1089" spans="1:41" ht="15.75" customHeight="1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</row>
    <row r="1090" spans="1:41" ht="15.75" customHeight="1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</row>
    <row r="1091" spans="1:41" ht="15.75" customHeight="1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</row>
    <row r="1092" spans="1:41" ht="15.75" customHeight="1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</row>
    <row r="1093" spans="1:41" ht="15.75" customHeight="1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</row>
    <row r="1094" spans="1:41" ht="15.75" customHeight="1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</row>
    <row r="1095" spans="1:41" ht="15.75" customHeight="1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</row>
    <row r="1096" spans="1:41" ht="15.75" customHeight="1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</row>
    <row r="1097" spans="1:41" ht="15.75" customHeight="1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</row>
    <row r="1098" spans="1:41" ht="15.75" customHeight="1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</row>
    <row r="1099" spans="1:41" ht="15.75" customHeight="1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</row>
    <row r="1100" spans="1:41" ht="15.75" customHeight="1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</row>
    <row r="1101" spans="1:41" ht="15.75" customHeight="1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</row>
    <row r="1102" spans="1:41" ht="15.75" customHeight="1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</row>
    <row r="1103" spans="1:41" ht="15.75" customHeight="1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</row>
    <row r="1104" spans="1:41" ht="15.75" customHeight="1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</row>
    <row r="1105" spans="1:41" ht="15.75" customHeight="1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</row>
    <row r="1106" spans="1:41" ht="15.75" customHeight="1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</row>
    <row r="1107" spans="1:41" ht="15.75" customHeight="1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</row>
    <row r="1108" spans="1:41" ht="15.75" customHeight="1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</row>
    <row r="1109" spans="1:41" ht="15.75" customHeight="1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</row>
    <row r="1110" spans="1:41" ht="15.75" customHeight="1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</row>
    <row r="1111" spans="1:41" ht="15.75" customHeight="1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</row>
    <row r="1112" spans="1:41" ht="15.75" customHeight="1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</row>
    <row r="1113" spans="1:41" ht="15.75" customHeight="1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</row>
    <row r="1114" spans="1:41" ht="15.75" customHeight="1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</row>
    <row r="1115" spans="1:41" ht="15.75" customHeight="1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</row>
    <row r="1116" spans="1:41" ht="15.75" customHeight="1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</row>
    <row r="1117" spans="1:41" ht="15.75" customHeight="1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</row>
    <row r="1118" spans="1:41" ht="15.75" customHeight="1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</row>
    <row r="1119" spans="1:41" ht="15.75" customHeight="1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</row>
    <row r="1120" spans="1:41" ht="15.75" customHeight="1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</row>
    <row r="1121" spans="1:41" ht="15.75" customHeight="1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</row>
    <row r="1122" spans="1:41" ht="15.75" customHeight="1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</row>
    <row r="1123" spans="1:41" ht="15.75" customHeight="1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</row>
    <row r="1124" spans="1:41" ht="15.75" customHeight="1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</row>
    <row r="1125" spans="1:41" ht="15.75" customHeight="1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</row>
    <row r="1126" spans="1:41" ht="15.75" customHeight="1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</row>
  </sheetData>
  <printOptions gridLines="1"/>
  <pageMargins left="0.25" right="0.25" top="0.75" bottom="0.75" header="0" footer="0"/>
  <pageSetup paperSize="9" fitToHeight="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BC1065"/>
  <sheetViews>
    <sheetView workbookViewId="0">
      <selection activeCell="H28" sqref="H28"/>
    </sheetView>
  </sheetViews>
  <sheetFormatPr defaultColWidth="14.42578125" defaultRowHeight="15" customHeight="1"/>
  <cols>
    <col min="2" max="2" width="14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11" width="5.85546875" customWidth="1"/>
    <col min="12" max="12" width="7.85546875" customWidth="1"/>
    <col min="13" max="13" width="5.85546875" customWidth="1"/>
    <col min="14" max="19" width="5.85546875" hidden="1" customWidth="1"/>
    <col min="20" max="20" width="7" hidden="1" customWidth="1"/>
    <col min="21" max="21" width="5.85546875" hidden="1" customWidth="1"/>
    <col min="22" max="25" width="7" hidden="1" customWidth="1"/>
    <col min="26" max="29" width="5.85546875" hidden="1" customWidth="1"/>
    <col min="30" max="33" width="7" hidden="1" customWidth="1"/>
    <col min="34" max="37" width="5.85546875" hidden="1" customWidth="1"/>
    <col min="38" max="41" width="7" customWidth="1"/>
    <col min="42" max="42" width="6.140625" customWidth="1"/>
    <col min="43" max="44" width="6.85546875" customWidth="1"/>
    <col min="45" max="45" width="8.8554687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161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04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204" t="s">
        <v>64</v>
      </c>
      <c r="B2" s="303">
        <v>1</v>
      </c>
      <c r="C2" s="299"/>
      <c r="D2" s="303">
        <v>2</v>
      </c>
      <c r="E2" s="299"/>
      <c r="F2" s="303">
        <v>3</v>
      </c>
      <c r="G2" s="299"/>
      <c r="H2" s="303">
        <v>4</v>
      </c>
      <c r="I2" s="299"/>
      <c r="J2" s="303">
        <v>5</v>
      </c>
      <c r="K2" s="299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</row>
    <row r="3" spans="1:55">
      <c r="A3" s="205" t="s">
        <v>65</v>
      </c>
      <c r="B3" s="205" t="s">
        <v>66</v>
      </c>
      <c r="C3" s="205"/>
      <c r="D3" s="205" t="s">
        <v>67</v>
      </c>
      <c r="E3" s="205"/>
      <c r="F3" s="205"/>
      <c r="G3" s="205"/>
      <c r="H3" s="205"/>
      <c r="I3" s="205"/>
      <c r="J3" s="205" t="s">
        <v>66</v>
      </c>
      <c r="K3" s="205"/>
      <c r="L3" s="205" t="s">
        <v>67</v>
      </c>
      <c r="M3" s="205"/>
      <c r="N3" s="205"/>
      <c r="O3" s="205"/>
      <c r="P3" s="205"/>
      <c r="Q3" s="205"/>
      <c r="R3" s="205" t="s">
        <v>66</v>
      </c>
      <c r="S3" s="205"/>
      <c r="T3" s="205" t="s">
        <v>67</v>
      </c>
      <c r="U3" s="205"/>
      <c r="V3" s="205"/>
      <c r="W3" s="205"/>
      <c r="X3" s="205"/>
      <c r="Y3" s="205"/>
      <c r="Z3" s="205" t="s">
        <v>66</v>
      </c>
      <c r="AA3" s="205"/>
      <c r="AB3" s="205" t="s">
        <v>67</v>
      </c>
      <c r="AC3" s="205"/>
      <c r="AD3" s="205"/>
      <c r="AE3" s="205"/>
      <c r="AF3" s="205"/>
      <c r="AG3" s="205"/>
      <c r="AH3" s="205" t="s">
        <v>66</v>
      </c>
      <c r="AI3" s="205"/>
      <c r="AJ3" s="205" t="s">
        <v>67</v>
      </c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</row>
    <row r="4" spans="1:55">
      <c r="A4" s="204" t="s">
        <v>69</v>
      </c>
      <c r="B4" s="204" t="s">
        <v>69</v>
      </c>
      <c r="C4" s="204"/>
      <c r="D4" s="204" t="s">
        <v>69</v>
      </c>
      <c r="E4" s="204"/>
      <c r="F4" s="204" t="s">
        <v>69</v>
      </c>
      <c r="G4" s="204"/>
      <c r="H4" s="204" t="s">
        <v>69</v>
      </c>
      <c r="I4" s="204"/>
      <c r="J4" s="204" t="s">
        <v>69</v>
      </c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</row>
    <row r="5" spans="1:55">
      <c r="A5" s="205" t="s">
        <v>70</v>
      </c>
      <c r="B5" s="205">
        <v>1</v>
      </c>
      <c r="C5" s="205"/>
      <c r="D5" s="205">
        <v>1</v>
      </c>
      <c r="E5" s="205"/>
      <c r="F5" s="205"/>
      <c r="G5" s="205"/>
      <c r="H5" s="205"/>
      <c r="I5" s="205"/>
      <c r="J5" s="205">
        <v>1</v>
      </c>
      <c r="K5" s="205"/>
      <c r="L5" s="205">
        <v>1</v>
      </c>
      <c r="M5" s="205">
        <v>2</v>
      </c>
      <c r="N5" s="205"/>
      <c r="O5" s="205"/>
      <c r="P5" s="205"/>
      <c r="Q5" s="205"/>
      <c r="R5" s="205">
        <v>1</v>
      </c>
      <c r="S5" s="205">
        <v>2</v>
      </c>
      <c r="T5" s="205">
        <v>1</v>
      </c>
      <c r="U5" s="205">
        <v>2</v>
      </c>
      <c r="V5" s="205"/>
      <c r="W5" s="205"/>
      <c r="X5" s="205"/>
      <c r="Y5" s="205"/>
      <c r="Z5" s="205">
        <v>1</v>
      </c>
      <c r="AA5" s="205">
        <v>2</v>
      </c>
      <c r="AB5" s="205">
        <v>1</v>
      </c>
      <c r="AC5" s="205">
        <v>2</v>
      </c>
      <c r="AD5" s="205"/>
      <c r="AE5" s="205"/>
      <c r="AF5" s="205"/>
      <c r="AG5" s="205"/>
      <c r="AH5" s="205">
        <v>1</v>
      </c>
      <c r="AI5" s="205">
        <v>2</v>
      </c>
      <c r="AJ5" s="205">
        <v>1</v>
      </c>
      <c r="AK5" s="205">
        <v>2</v>
      </c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</row>
    <row r="6" spans="1:55">
      <c r="A6" s="206" t="s">
        <v>14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71</v>
      </c>
      <c r="AQ6" s="2"/>
      <c r="AR6" s="2" t="s">
        <v>72</v>
      </c>
      <c r="AS6" s="2" t="s">
        <v>73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07">
        <v>180</v>
      </c>
      <c r="B7" s="208">
        <v>0.14000000000000001</v>
      </c>
      <c r="C7" s="208"/>
      <c r="D7" s="209">
        <v>0.14000000000000001</v>
      </c>
      <c r="E7" s="209"/>
      <c r="F7" s="178">
        <v>0.05</v>
      </c>
      <c r="G7" s="178"/>
      <c r="H7" s="210">
        <v>7.0000000000000007E-2</v>
      </c>
      <c r="I7" s="210"/>
      <c r="J7" s="179">
        <v>0.08</v>
      </c>
      <c r="K7" s="179"/>
      <c r="L7" s="29"/>
      <c r="M7" s="29"/>
      <c r="N7" s="2"/>
      <c r="O7" s="2"/>
      <c r="P7" s="2"/>
      <c r="Q7" s="2"/>
      <c r="R7" s="29"/>
      <c r="S7" s="29"/>
      <c r="T7" s="29"/>
      <c r="U7" s="29"/>
      <c r="V7" s="2"/>
      <c r="W7" s="2"/>
      <c r="X7" s="2"/>
      <c r="Y7" s="2"/>
      <c r="Z7" s="29"/>
      <c r="AA7" s="29"/>
      <c r="AB7" s="29"/>
      <c r="AC7" s="29"/>
      <c r="AD7" s="2"/>
      <c r="AE7" s="2"/>
      <c r="AF7" s="2"/>
      <c r="AG7" s="2"/>
      <c r="AH7" s="29"/>
      <c r="AI7" s="29"/>
      <c r="AJ7" s="29"/>
      <c r="AK7" s="29"/>
      <c r="AL7" s="29"/>
      <c r="AM7" s="29"/>
      <c r="AN7" s="29"/>
      <c r="AO7" s="29"/>
      <c r="AP7" s="29">
        <f>AVERAGE(B7:AK7)</f>
        <v>9.6000000000000002E-2</v>
      </c>
      <c r="AQ7" s="29" t="s">
        <v>74</v>
      </c>
      <c r="AR7" s="29">
        <f>AP7-AP17</f>
        <v>2.3200000000000012E-2</v>
      </c>
      <c r="AS7" s="211">
        <f>AR7^2</f>
        <v>5.3824000000000059E-4</v>
      </c>
      <c r="AT7" s="29"/>
      <c r="AU7" s="29"/>
      <c r="AV7" s="29"/>
      <c r="AW7" s="29"/>
      <c r="AX7" s="29"/>
      <c r="AY7" s="29"/>
      <c r="AZ7" s="29"/>
      <c r="BA7" s="29"/>
      <c r="BB7" s="29"/>
      <c r="BC7" s="29"/>
    </row>
    <row r="8" spans="1:55">
      <c r="A8" s="212" t="s">
        <v>75</v>
      </c>
      <c r="B8" s="213">
        <f>(B7-$AP7)^2</f>
        <v>1.9360000000000011E-3</v>
      </c>
      <c r="C8" s="213"/>
      <c r="D8" s="214">
        <f>(D7-$AP7)^2</f>
        <v>1.9360000000000011E-3</v>
      </c>
      <c r="E8" s="214"/>
      <c r="F8" s="215">
        <f>(F7-$AP7)^2</f>
        <v>2.1159999999999998E-3</v>
      </c>
      <c r="G8" s="215"/>
      <c r="H8" s="216">
        <f>(H7-$AP7)^2</f>
        <v>6.7599999999999973E-4</v>
      </c>
      <c r="I8" s="216"/>
      <c r="J8" s="217">
        <f>(J7-$AP7)^2</f>
        <v>2.5599999999999999E-4</v>
      </c>
      <c r="K8" s="217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9"/>
      <c r="AQ8" s="29"/>
      <c r="AR8" s="29"/>
      <c r="AS8" s="211"/>
      <c r="AT8" s="29"/>
      <c r="AU8" s="29"/>
      <c r="AV8" s="29"/>
      <c r="AW8" s="29"/>
      <c r="AX8" s="29"/>
      <c r="AY8" s="29"/>
      <c r="AZ8" s="29"/>
      <c r="BA8" s="29"/>
      <c r="BB8" s="29"/>
      <c r="BC8" s="29"/>
    </row>
    <row r="9" spans="1:55">
      <c r="A9" s="207">
        <v>200</v>
      </c>
      <c r="B9" s="208">
        <v>0.06</v>
      </c>
      <c r="C9" s="208"/>
      <c r="D9" s="209">
        <v>0.09</v>
      </c>
      <c r="E9" s="209"/>
      <c r="F9" s="178">
        <v>7.0000000000000007E-2</v>
      </c>
      <c r="G9" s="178"/>
      <c r="H9" s="210">
        <v>0.1</v>
      </c>
      <c r="I9" s="210"/>
      <c r="J9" s="179">
        <v>7.0000000000000007E-2</v>
      </c>
      <c r="K9" s="179"/>
      <c r="L9" s="29"/>
      <c r="M9" s="29"/>
      <c r="N9" s="2"/>
      <c r="O9" s="2"/>
      <c r="P9" s="2"/>
      <c r="Q9" s="2"/>
      <c r="R9" s="29"/>
      <c r="S9" s="29"/>
      <c r="T9" s="29"/>
      <c r="U9" s="29"/>
      <c r="V9" s="2"/>
      <c r="W9" s="2"/>
      <c r="X9" s="2"/>
      <c r="Y9" s="2"/>
      <c r="Z9" s="29"/>
      <c r="AA9" s="29"/>
      <c r="AB9" s="29"/>
      <c r="AC9" s="29"/>
      <c r="AD9" s="2"/>
      <c r="AE9" s="2"/>
      <c r="AF9" s="2"/>
      <c r="AG9" s="2"/>
      <c r="AH9" s="29"/>
      <c r="AI9" s="29"/>
      <c r="AJ9" s="29"/>
      <c r="AK9" s="29"/>
      <c r="AL9" s="29"/>
      <c r="AM9" s="29"/>
      <c r="AN9" s="29"/>
      <c r="AO9" s="29"/>
      <c r="AP9" s="29">
        <f>AVERAGE(B9:AK9)</f>
        <v>7.8E-2</v>
      </c>
      <c r="AQ9" s="29" t="s">
        <v>76</v>
      </c>
      <c r="AR9" s="29">
        <f>AP9-AP17</f>
        <v>5.2000000000000102E-3</v>
      </c>
      <c r="AS9" s="211">
        <f>AR9^2</f>
        <v>2.7040000000000107E-5</v>
      </c>
      <c r="AT9" s="29"/>
      <c r="AU9" s="29"/>
      <c r="AV9" s="29"/>
      <c r="AW9" s="29"/>
      <c r="AX9" s="29"/>
      <c r="AY9" s="29"/>
      <c r="AZ9" s="29"/>
      <c r="BA9" s="29"/>
      <c r="BB9" s="29"/>
      <c r="BC9" s="29"/>
    </row>
    <row r="10" spans="1:55">
      <c r="A10" s="212" t="s">
        <v>77</v>
      </c>
      <c r="B10" s="213">
        <f>(B9-$AP9)^2</f>
        <v>3.2400000000000007E-4</v>
      </c>
      <c r="C10" s="213"/>
      <c r="D10" s="214">
        <f>(D9-$AP9)^2</f>
        <v>1.4399999999999992E-4</v>
      </c>
      <c r="E10" s="214"/>
      <c r="F10" s="215">
        <f>(F9-$AP9)^2</f>
        <v>6.3999999999999889E-5</v>
      </c>
      <c r="G10" s="215"/>
      <c r="H10" s="216">
        <f>(H9-$AP9)^2</f>
        <v>4.8400000000000027E-4</v>
      </c>
      <c r="I10" s="216"/>
      <c r="J10" s="217">
        <f>(J9-$AP9)^2</f>
        <v>6.3999999999999889E-5</v>
      </c>
      <c r="K10" s="217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9"/>
      <c r="AQ10" s="29"/>
      <c r="AR10" s="29"/>
      <c r="AS10" s="211"/>
      <c r="AT10" s="29"/>
      <c r="AU10" s="29"/>
      <c r="AV10" s="29"/>
      <c r="AW10" s="29"/>
      <c r="AX10" s="29"/>
      <c r="AY10" s="29"/>
      <c r="AZ10" s="29"/>
      <c r="BA10" s="29"/>
      <c r="BB10" s="29"/>
      <c r="BC10" s="29"/>
    </row>
    <row r="11" spans="1:55">
      <c r="A11" s="207">
        <v>220</v>
      </c>
      <c r="B11" s="208">
        <v>0.03</v>
      </c>
      <c r="C11" s="208"/>
      <c r="D11" s="209">
        <v>0.06</v>
      </c>
      <c r="E11" s="209"/>
      <c r="F11" s="178">
        <v>0.09</v>
      </c>
      <c r="G11" s="178"/>
      <c r="H11" s="210">
        <v>0.05</v>
      </c>
      <c r="I11" s="210"/>
      <c r="J11" s="179">
        <v>0.03</v>
      </c>
      <c r="K11" s="179"/>
      <c r="L11" s="29"/>
      <c r="M11" s="29"/>
      <c r="N11" s="2"/>
      <c r="O11" s="2"/>
      <c r="P11" s="2"/>
      <c r="Q11" s="2"/>
      <c r="R11" s="29"/>
      <c r="S11" s="29"/>
      <c r="T11" s="29"/>
      <c r="U11" s="29"/>
      <c r="V11" s="2"/>
      <c r="W11" s="2"/>
      <c r="X11" s="2"/>
      <c r="Y11" s="2"/>
      <c r="Z11" s="29"/>
      <c r="AA11" s="29"/>
      <c r="AB11" s="29"/>
      <c r="AC11" s="29"/>
      <c r="AD11" s="2"/>
      <c r="AE11" s="2"/>
      <c r="AF11" s="2"/>
      <c r="AG11" s="2"/>
      <c r="AH11" s="29"/>
      <c r="AI11" s="29"/>
      <c r="AJ11" s="29"/>
      <c r="AK11" s="29"/>
      <c r="AL11" s="29"/>
      <c r="AM11" s="29"/>
      <c r="AN11" s="29"/>
      <c r="AO11" s="29"/>
      <c r="AP11" s="29">
        <f>AVERAGE(B11:AK11)</f>
        <v>5.2000000000000005E-2</v>
      </c>
      <c r="AQ11" s="29" t="s">
        <v>78</v>
      </c>
      <c r="AR11" s="29">
        <f>AP11-AP17</f>
        <v>-2.0799999999999985E-2</v>
      </c>
      <c r="AS11" s="211">
        <f>AR11^2</f>
        <v>4.3263999999999938E-4</v>
      </c>
      <c r="AT11" s="29"/>
      <c r="AU11" s="29"/>
      <c r="AV11" s="29"/>
      <c r="AW11" s="29"/>
      <c r="AX11" s="29"/>
      <c r="AY11" s="29"/>
      <c r="AZ11" s="29"/>
      <c r="BA11" s="29"/>
      <c r="BB11" s="29"/>
      <c r="BC11" s="29"/>
    </row>
    <row r="12" spans="1:55">
      <c r="A12" s="64" t="s">
        <v>79</v>
      </c>
      <c r="B12" s="213">
        <f>(B11-$AP11)^2</f>
        <v>4.8400000000000027E-4</v>
      </c>
      <c r="C12" s="213"/>
      <c r="D12" s="214">
        <f>(D11-$AP11)^2</f>
        <v>6.3999999999999889E-5</v>
      </c>
      <c r="E12" s="214"/>
      <c r="F12" s="215">
        <f>(F11-$AP11)^2</f>
        <v>1.4439999999999993E-3</v>
      </c>
      <c r="G12" s="215"/>
      <c r="H12" s="216">
        <f>(H11-$AP11)^2</f>
        <v>4.0000000000000074E-6</v>
      </c>
      <c r="I12" s="216"/>
      <c r="J12" s="217">
        <f>(J11-$AP11)^2</f>
        <v>4.8400000000000027E-4</v>
      </c>
      <c r="K12" s="217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9"/>
      <c r="AQ12" s="2"/>
      <c r="AR12" s="2"/>
      <c r="AS12" s="21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77">
        <v>190</v>
      </c>
      <c r="B13" s="277">
        <v>0.1</v>
      </c>
      <c r="C13" s="277"/>
      <c r="D13" s="277">
        <v>7.0000000000000007E-2</v>
      </c>
      <c r="E13" s="277"/>
      <c r="F13" s="277">
        <v>0.08</v>
      </c>
      <c r="G13" s="277"/>
      <c r="H13" s="277">
        <v>0.05</v>
      </c>
      <c r="I13" s="277"/>
      <c r="J13" s="277">
        <v>0.11</v>
      </c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8">
        <f>AVERAGE(B13:AK13)</f>
        <v>8.199999999999999E-2</v>
      </c>
      <c r="AQ13" s="277" t="s">
        <v>162</v>
      </c>
      <c r="AR13" s="278">
        <f>AP13-AP17</f>
        <v>9.1999999999999998E-3</v>
      </c>
      <c r="AS13" s="277">
        <f>AR13^2</f>
        <v>8.4640000000000003E-5</v>
      </c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77" t="s">
        <v>170</v>
      </c>
      <c r="B14" s="280">
        <f>(B13-$AP13)^2</f>
        <v>3.2400000000000056E-4</v>
      </c>
      <c r="C14" s="280"/>
      <c r="D14" s="280">
        <f>(D13-$AP13)^2</f>
        <v>1.439999999999996E-4</v>
      </c>
      <c r="E14" s="280"/>
      <c r="F14" s="280">
        <f>(F13-$AP13)^2</f>
        <v>3.9999999999999515E-6</v>
      </c>
      <c r="G14" s="280"/>
      <c r="H14" s="280">
        <f>(H13-$AP13)^2</f>
        <v>1.0239999999999991E-3</v>
      </c>
      <c r="I14" s="280"/>
      <c r="J14" s="280">
        <f>(J13-$AP13)^2</f>
        <v>7.8400000000000063E-4</v>
      </c>
      <c r="K14" s="280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8"/>
      <c r="AQ14" s="277"/>
      <c r="AR14" s="277"/>
      <c r="AS14" s="277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77">
        <v>210</v>
      </c>
      <c r="B15" s="277">
        <v>0.03</v>
      </c>
      <c r="C15" s="277"/>
      <c r="D15" s="277">
        <v>0.06</v>
      </c>
      <c r="E15" s="277"/>
      <c r="F15" s="277">
        <v>0.09</v>
      </c>
      <c r="G15" s="277"/>
      <c r="H15" s="277">
        <v>0.05</v>
      </c>
      <c r="I15" s="277"/>
      <c r="J15" s="277">
        <v>0.05</v>
      </c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8">
        <f>AVERAGE(B15:AK15)</f>
        <v>5.5999999999999994E-2</v>
      </c>
      <c r="AQ15" s="277" t="s">
        <v>163</v>
      </c>
      <c r="AR15" s="278">
        <f>AP15-AP17</f>
        <v>-1.6799999999999995E-2</v>
      </c>
      <c r="AS15" s="277">
        <f>AR15^2</f>
        <v>2.8223999999999985E-4</v>
      </c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77" t="s">
        <v>171</v>
      </c>
      <c r="B16" s="280">
        <f>(B15-$AP15)^2</f>
        <v>6.7599999999999973E-4</v>
      </c>
      <c r="C16" s="280"/>
      <c r="D16" s="280">
        <f>(D15-$AP15)^2</f>
        <v>1.600000000000003E-5</v>
      </c>
      <c r="E16" s="280"/>
      <c r="F16" s="280">
        <f>(F15-$AP15)^2</f>
        <v>1.1560000000000001E-3</v>
      </c>
      <c r="G16" s="280"/>
      <c r="H16" s="280">
        <f>(H15-$AP15)^2</f>
        <v>3.5999999999999899E-5</v>
      </c>
      <c r="I16" s="280"/>
      <c r="J16" s="280">
        <f>(J15-$AP15)^2</f>
        <v>3.5999999999999899E-5</v>
      </c>
      <c r="K16" s="280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98" t="s">
        <v>80</v>
      </c>
      <c r="AN17" s="299"/>
      <c r="AO17" s="299"/>
      <c r="AP17" s="29">
        <f>AVERAGE(AP7:AP16)</f>
        <v>7.279999999999999E-2</v>
      </c>
      <c r="AQ17" s="2" t="s">
        <v>81</v>
      </c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18" t="s">
        <v>82</v>
      </c>
      <c r="B18" s="219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20" t="s">
        <v>83</v>
      </c>
      <c r="B19" s="221">
        <f>(AP22*AS7)+(AP22*AS9)+(AP22*AS11)+(AP22*AS13)+(AP22*AS15)</f>
        <v>6.8240000000000002E-3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 t="s">
        <v>84</v>
      </c>
      <c r="AM19" s="298" t="s">
        <v>85</v>
      </c>
      <c r="AN19" s="299"/>
      <c r="AO19" s="299"/>
      <c r="AP19" s="2">
        <f>COUNT(AP7:AP16)</f>
        <v>5</v>
      </c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20" t="s">
        <v>86</v>
      </c>
      <c r="B20" s="221">
        <f>(B19)/(B21)</f>
        <v>1.7060000000000001E-3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 t="s">
        <v>87</v>
      </c>
      <c r="AM20" s="298" t="s">
        <v>88</v>
      </c>
      <c r="AN20" s="299"/>
      <c r="AO20" s="299"/>
      <c r="AP20" s="2">
        <f>AP22*AP19</f>
        <v>25</v>
      </c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22" t="s">
        <v>89</v>
      </c>
      <c r="B21" s="223">
        <f>AP19-1</f>
        <v>4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2" t="s">
        <v>90</v>
      </c>
      <c r="AM22" s="298" t="s">
        <v>91</v>
      </c>
      <c r="AN22" s="299"/>
      <c r="AO22" s="299"/>
      <c r="AP22" s="105">
        <f>COUNT(B7:AO7)</f>
        <v>5</v>
      </c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18" t="s">
        <v>92</v>
      </c>
      <c r="B23" s="219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20" t="s">
        <v>93</v>
      </c>
      <c r="B24" s="221">
        <f>SUM(B25:B29)</f>
        <v>1.468E-2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9">
        <f>AVERAGE(AP7,AP9,AP11,AP13,AP15)</f>
        <v>7.279999999999999E-2</v>
      </c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24" t="s">
        <v>94</v>
      </c>
      <c r="B25" s="225">
        <f>SUM(B8:AO8)</f>
        <v>6.9200000000000017E-3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24" t="s">
        <v>95</v>
      </c>
      <c r="B26" s="225">
        <f>SUM(B10:AO10)</f>
        <v>1.08E-3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24" t="s">
        <v>96</v>
      </c>
      <c r="B27" s="225">
        <f>SUM(B12:AO12)</f>
        <v>2.4799999999999996E-3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24" t="s">
        <v>164</v>
      </c>
      <c r="B28" s="225">
        <f>SUM(B14:AO14)</f>
        <v>2.2799999999999999E-3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224" t="s">
        <v>165</v>
      </c>
      <c r="B29" s="225">
        <f>SUM(B16:AO16)</f>
        <v>1.9199999999999998E-3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20" t="s">
        <v>97</v>
      </c>
      <c r="B30" s="221">
        <f>B24/B31</f>
        <v>7.3400000000000006E-4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22" t="s">
        <v>98</v>
      </c>
      <c r="B31" s="226">
        <f>AP20-AP19</f>
        <v>20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218" t="s">
        <v>99</v>
      </c>
      <c r="B33" s="100" t="s">
        <v>100</v>
      </c>
      <c r="C33" s="100"/>
      <c r="D33" s="100" t="s">
        <v>101</v>
      </c>
      <c r="E33" s="100" t="s">
        <v>102</v>
      </c>
      <c r="F33" s="100"/>
      <c r="G33" s="100"/>
      <c r="H33" s="100"/>
      <c r="I33" s="100" t="s">
        <v>103</v>
      </c>
      <c r="J33" s="100"/>
      <c r="K33" s="219"/>
      <c r="L33" s="227">
        <f>B34-A45</f>
        <v>-0.54183071880109024</v>
      </c>
      <c r="M33" s="2" t="s">
        <v>104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220" t="s">
        <v>105</v>
      </c>
      <c r="B34" s="228">
        <f>B20/B30</f>
        <v>2.3242506811989099</v>
      </c>
      <c r="C34" s="2"/>
      <c r="D34" s="2" t="s">
        <v>106</v>
      </c>
      <c r="E34" s="2" t="s">
        <v>107</v>
      </c>
      <c r="F34" s="2"/>
      <c r="G34" s="2"/>
      <c r="H34" s="2"/>
      <c r="I34" s="2" t="s">
        <v>108</v>
      </c>
      <c r="J34" s="2"/>
      <c r="K34" s="229"/>
      <c r="L34" s="227">
        <f>A45-B34</f>
        <v>0.54183071880109024</v>
      </c>
      <c r="M34" s="2" t="s">
        <v>109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30"/>
      <c r="B38" s="230"/>
      <c r="C38" s="230"/>
      <c r="D38" s="230"/>
      <c r="E38" s="230"/>
      <c r="F38" s="74"/>
      <c r="G38" s="74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74"/>
      <c r="B39" s="74"/>
      <c r="C39" s="74"/>
      <c r="D39" s="74"/>
      <c r="E39" s="74"/>
      <c r="F39" s="74"/>
      <c r="G39" s="74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161"/>
      <c r="B40" s="161"/>
      <c r="C40" s="161"/>
      <c r="D40" s="161"/>
      <c r="E40" s="161"/>
      <c r="F40" s="161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18" t="s">
        <v>110</v>
      </c>
      <c r="B43" s="100"/>
      <c r="C43" s="100"/>
      <c r="D43" s="100"/>
      <c r="E43" s="219"/>
      <c r="F43" s="231" t="s">
        <v>111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20" t="s">
        <v>112</v>
      </c>
      <c r="B44" s="2" t="s">
        <v>113</v>
      </c>
      <c r="C44" s="2">
        <f>B21</f>
        <v>4</v>
      </c>
      <c r="D44" s="2" t="s">
        <v>114</v>
      </c>
      <c r="E44" s="229">
        <f>B31</f>
        <v>20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232">
        <v>2.8660814000000001</v>
      </c>
      <c r="B45" s="3"/>
      <c r="C45" s="3"/>
      <c r="D45" s="3"/>
      <c r="E45" s="23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18" t="s">
        <v>115</v>
      </c>
      <c r="B47" s="103"/>
      <c r="C47" s="103"/>
      <c r="D47" s="103"/>
      <c r="E47" s="103"/>
      <c r="F47" s="103"/>
      <c r="G47" s="103"/>
      <c r="H47" s="234"/>
      <c r="I47" s="76"/>
      <c r="J47" s="76"/>
      <c r="K47" s="76"/>
      <c r="L47" s="7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81">
        <f>(B19)/(B19+B24)</f>
        <v>0.31733630952380948</v>
      </c>
      <c r="B48" s="76"/>
      <c r="C48" s="76"/>
      <c r="D48" s="76"/>
      <c r="E48" s="76"/>
      <c r="F48" s="76"/>
      <c r="G48" s="76"/>
      <c r="H48" s="236"/>
      <c r="I48" s="105">
        <v>0.01</v>
      </c>
      <c r="J48" s="2" t="s">
        <v>116</v>
      </c>
      <c r="K48" s="76"/>
      <c r="L48" s="237" t="s">
        <v>117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238">
        <f>100*A48</f>
        <v>31.733630952380949</v>
      </c>
      <c r="B49" s="2" t="s">
        <v>118</v>
      </c>
      <c r="C49" s="76"/>
      <c r="D49" s="76"/>
      <c r="E49" s="76"/>
      <c r="F49" s="76"/>
      <c r="G49" s="76"/>
      <c r="H49" s="236"/>
      <c r="I49" s="105">
        <v>0.06</v>
      </c>
      <c r="J49" s="2" t="s">
        <v>119</v>
      </c>
      <c r="K49" s="76"/>
      <c r="L49" s="7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39" t="s">
        <v>120</v>
      </c>
      <c r="B50" s="240" t="s">
        <v>121</v>
      </c>
      <c r="C50" s="3" t="s">
        <v>122</v>
      </c>
      <c r="D50" s="107"/>
      <c r="E50" s="107"/>
      <c r="F50" s="107"/>
      <c r="G50" s="107"/>
      <c r="H50" s="241"/>
      <c r="I50" s="105">
        <v>0.14000000000000001</v>
      </c>
      <c r="J50" s="2" t="s">
        <v>123</v>
      </c>
      <c r="K50" s="76"/>
      <c r="L50" s="76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107"/>
      <c r="B51" s="107"/>
      <c r="C51" s="107"/>
      <c r="D51" s="107"/>
      <c r="E51" s="107"/>
      <c r="F51" s="107"/>
      <c r="G51" s="107"/>
      <c r="H51" s="107"/>
      <c r="I51" s="76"/>
      <c r="J51" s="76"/>
      <c r="K51" s="76"/>
      <c r="L51" s="7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20" t="s">
        <v>124</v>
      </c>
      <c r="B52" s="2" t="s">
        <v>125</v>
      </c>
      <c r="C52" s="76"/>
      <c r="D52" s="76"/>
      <c r="E52" s="76"/>
      <c r="F52" s="76"/>
      <c r="G52" s="76"/>
      <c r="H52" s="236"/>
      <c r="I52" s="105">
        <v>0.1</v>
      </c>
      <c r="J52" s="2" t="s">
        <v>116</v>
      </c>
      <c r="K52" s="76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81">
        <f>SQRT(A48^2)/(1-(A48^2))</f>
        <v>0.35287126975784633</v>
      </c>
      <c r="B53" s="1" t="s">
        <v>121</v>
      </c>
      <c r="C53" s="76"/>
      <c r="D53" s="76"/>
      <c r="E53" s="76"/>
      <c r="F53" s="76"/>
      <c r="G53" s="76"/>
      <c r="H53" s="236"/>
      <c r="I53" s="105">
        <v>0.25</v>
      </c>
      <c r="J53" s="2" t="s">
        <v>119</v>
      </c>
      <c r="K53" s="76"/>
      <c r="L53" s="7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43"/>
      <c r="B54" s="107"/>
      <c r="C54" s="107"/>
      <c r="D54" s="107"/>
      <c r="E54" s="107"/>
      <c r="F54" s="107"/>
      <c r="G54" s="107"/>
      <c r="H54" s="241"/>
      <c r="I54" s="105">
        <v>0.4</v>
      </c>
      <c r="J54" s="2" t="s">
        <v>123</v>
      </c>
      <c r="K54" s="76"/>
      <c r="L54" s="7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107"/>
      <c r="B55" s="107"/>
      <c r="C55" s="107"/>
      <c r="D55" s="107"/>
      <c r="E55" s="107"/>
      <c r="F55" s="107"/>
      <c r="G55" s="107"/>
      <c r="H55" s="107"/>
      <c r="I55" s="76"/>
      <c r="J55" s="76"/>
      <c r="K55" s="76"/>
      <c r="L55" s="7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20" t="s">
        <v>126</v>
      </c>
      <c r="B56" s="2" t="s">
        <v>127</v>
      </c>
      <c r="C56" s="76"/>
      <c r="D56" s="76"/>
      <c r="E56" s="76"/>
      <c r="F56" s="76"/>
      <c r="G56" s="76"/>
      <c r="H56" s="236"/>
      <c r="I56" s="76"/>
      <c r="J56" s="76"/>
      <c r="K56" s="76"/>
      <c r="L56" s="7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A57" s="281">
        <f>(B19-(B21*B30))/(B19+B24+B30)</f>
        <v>0.17483586653476033</v>
      </c>
      <c r="B57" s="1" t="s">
        <v>121</v>
      </c>
      <c r="C57" s="76"/>
      <c r="D57" s="76"/>
      <c r="E57" s="76"/>
      <c r="F57" s="76"/>
      <c r="G57" s="76"/>
      <c r="H57" s="236"/>
      <c r="I57" s="105">
        <v>0.01</v>
      </c>
      <c r="J57" s="2" t="s">
        <v>116</v>
      </c>
      <c r="K57" s="76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45"/>
      <c r="B58" s="76"/>
      <c r="C58" s="76"/>
      <c r="D58" s="76"/>
      <c r="E58" s="76"/>
      <c r="F58" s="76"/>
      <c r="G58" s="76"/>
      <c r="H58" s="236"/>
      <c r="I58" s="105">
        <v>0.06</v>
      </c>
      <c r="J58" s="2" t="s">
        <v>119</v>
      </c>
      <c r="K58" s="76"/>
      <c r="L58" s="7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46" t="s">
        <v>128</v>
      </c>
      <c r="B59" s="107"/>
      <c r="C59" s="107"/>
      <c r="D59" s="107"/>
      <c r="E59" s="107"/>
      <c r="F59" s="107"/>
      <c r="G59" s="107"/>
      <c r="H59" s="241"/>
      <c r="I59" s="105">
        <v>0.14000000000000001</v>
      </c>
      <c r="J59" s="2" t="s">
        <v>123</v>
      </c>
      <c r="K59" s="76"/>
      <c r="L59" s="7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129</v>
      </c>
      <c r="B62" s="2" t="s">
        <v>130</v>
      </c>
      <c r="C62" s="76"/>
      <c r="D62" s="76"/>
      <c r="E62" s="76"/>
      <c r="F62" s="76"/>
      <c r="G62" s="237" t="s">
        <v>131</v>
      </c>
      <c r="H62" s="76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A63" s="76"/>
      <c r="B63" s="76"/>
      <c r="C63" s="76"/>
      <c r="D63" s="2" t="s">
        <v>132</v>
      </c>
      <c r="E63" s="84">
        <f>B30/AP22</f>
        <v>1.4680000000000002E-4</v>
      </c>
      <c r="F63" s="76"/>
      <c r="G63" s="76"/>
      <c r="H63" s="76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" t="s">
        <v>133</v>
      </c>
      <c r="B64" s="176">
        <f>E64/SQRT(E63)</f>
        <v>2.1459041526015521</v>
      </c>
      <c r="C64" s="76"/>
      <c r="D64" s="2" t="s">
        <v>134</v>
      </c>
      <c r="E64" s="84">
        <f>ABS(AP11-AP9)</f>
        <v>2.5999999999999995E-2</v>
      </c>
      <c r="F64" s="76"/>
      <c r="G64" s="76"/>
      <c r="H64" s="76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" t="s">
        <v>135</v>
      </c>
      <c r="B65" s="176">
        <f>E65/SQRT(E63)</f>
        <v>1.485625951801075</v>
      </c>
      <c r="C65" s="76"/>
      <c r="D65" s="2" t="s">
        <v>134</v>
      </c>
      <c r="E65" s="84">
        <f>ABS(AP9-AP7)</f>
        <v>1.8000000000000002E-2</v>
      </c>
      <c r="F65" s="76"/>
      <c r="G65" s="76"/>
      <c r="H65" s="76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 t="s">
        <v>136</v>
      </c>
      <c r="B66" s="176">
        <f>E66/SQRT(E63)</f>
        <v>3.6315301044026271</v>
      </c>
      <c r="C66" s="76"/>
      <c r="D66" s="2" t="s">
        <v>134</v>
      </c>
      <c r="E66" s="84">
        <f>ABS(AP11-AP7)</f>
        <v>4.3999999999999997E-2</v>
      </c>
      <c r="F66" s="76"/>
      <c r="G66" s="76"/>
      <c r="H66" s="76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76"/>
      <c r="B67" s="76"/>
      <c r="C67" s="76"/>
      <c r="D67" s="76"/>
      <c r="E67" s="76"/>
      <c r="F67" s="76"/>
      <c r="G67" s="76"/>
      <c r="H67" s="76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 t="s">
        <v>137</v>
      </c>
      <c r="B68" s="237" t="s">
        <v>138</v>
      </c>
      <c r="C68" s="76"/>
      <c r="D68" s="76"/>
      <c r="E68" s="76"/>
      <c r="F68" s="76"/>
      <c r="G68" s="76"/>
      <c r="H68" s="76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 t="s">
        <v>172</v>
      </c>
      <c r="B69" s="84">
        <v>4.2300000000000004</v>
      </c>
      <c r="C69" s="76"/>
      <c r="D69" s="76"/>
      <c r="E69" s="76"/>
      <c r="F69" s="76"/>
      <c r="G69" s="76"/>
      <c r="H69" s="76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47" t="s">
        <v>140</v>
      </c>
      <c r="B70" s="105">
        <v>4.2320000000000002</v>
      </c>
      <c r="C70" s="76"/>
      <c r="D70" s="76"/>
      <c r="E70" s="76"/>
      <c r="F70" s="76"/>
      <c r="G70" s="76"/>
      <c r="H70" s="76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47" t="s">
        <v>141</v>
      </c>
      <c r="B71" s="105">
        <v>4.2329999999999997</v>
      </c>
      <c r="C71" s="76"/>
      <c r="D71" s="76"/>
      <c r="E71" s="76"/>
      <c r="F71" s="76"/>
      <c r="G71" s="76"/>
      <c r="H71" s="76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</row>
    <row r="73" spans="1:55">
      <c r="A73" s="204" t="s">
        <v>167</v>
      </c>
      <c r="B73" s="76"/>
      <c r="C73" s="204" t="s">
        <v>168</v>
      </c>
      <c r="D73" s="76"/>
      <c r="E73" s="2" t="s">
        <v>134</v>
      </c>
      <c r="F73" s="2" t="s">
        <v>130</v>
      </c>
      <c r="G73" s="76"/>
      <c r="H73" s="76"/>
      <c r="I73" s="2" t="s">
        <v>132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</row>
    <row r="74" spans="1:55" ht="15" customHeight="1">
      <c r="A74" s="282">
        <v>180</v>
      </c>
      <c r="B74" s="87">
        <f>AP7</f>
        <v>9.6000000000000002E-2</v>
      </c>
      <c r="C74" s="282">
        <v>190</v>
      </c>
      <c r="D74" s="283">
        <f>AP13</f>
        <v>8.199999999999999E-2</v>
      </c>
      <c r="E74" s="84">
        <f t="shared" ref="E74:E83" si="0">ABS(D74-B74)</f>
        <v>1.4000000000000012E-2</v>
      </c>
      <c r="F74" s="284">
        <f t="shared" ref="F74:F83" si="1">E74/SQRT(I74)</f>
        <v>1.155486851400837</v>
      </c>
      <c r="G74" s="76"/>
      <c r="H74" s="76"/>
      <c r="I74" s="285">
        <f>E63</f>
        <v>1.4680000000000002E-4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</row>
    <row r="75" spans="1:55" ht="15" customHeight="1">
      <c r="A75" s="282">
        <v>180</v>
      </c>
      <c r="B75" s="87">
        <f>AP7</f>
        <v>9.6000000000000002E-2</v>
      </c>
      <c r="C75" s="286">
        <v>200</v>
      </c>
      <c r="D75" s="283">
        <f>AP9</f>
        <v>7.8E-2</v>
      </c>
      <c r="E75" s="84">
        <f t="shared" si="0"/>
        <v>1.8000000000000002E-2</v>
      </c>
      <c r="F75" s="284">
        <f t="shared" si="1"/>
        <v>1.485625951801075</v>
      </c>
      <c r="G75" s="76"/>
      <c r="H75" s="76"/>
      <c r="I75" s="84">
        <f>I74</f>
        <v>1.4680000000000002E-4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</row>
    <row r="76" spans="1:55" ht="15" customHeight="1">
      <c r="A76" s="282">
        <v>180</v>
      </c>
      <c r="B76" s="87">
        <f>AP7</f>
        <v>9.6000000000000002E-2</v>
      </c>
      <c r="C76" s="287">
        <v>210</v>
      </c>
      <c r="D76" s="283">
        <f>AP15</f>
        <v>5.5999999999999994E-2</v>
      </c>
      <c r="E76" s="84">
        <f t="shared" si="0"/>
        <v>4.0000000000000008E-2</v>
      </c>
      <c r="F76" s="284">
        <f t="shared" si="1"/>
        <v>3.3013910040023893</v>
      </c>
      <c r="G76" s="76"/>
      <c r="H76" s="76"/>
      <c r="I76" s="84">
        <f>I74</f>
        <v>1.4680000000000002E-4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</row>
    <row r="77" spans="1:55" ht="15" customHeight="1">
      <c r="A77" s="282">
        <v>180</v>
      </c>
      <c r="B77" s="87">
        <f>AP7</f>
        <v>9.6000000000000002E-2</v>
      </c>
      <c r="C77" s="288">
        <v>220</v>
      </c>
      <c r="D77" s="87">
        <f>AP11</f>
        <v>5.2000000000000005E-2</v>
      </c>
      <c r="E77" s="84">
        <f t="shared" si="0"/>
        <v>4.3999999999999997E-2</v>
      </c>
      <c r="F77" s="284">
        <f t="shared" si="1"/>
        <v>3.6315301044026271</v>
      </c>
      <c r="G77" s="76"/>
      <c r="H77" s="76"/>
      <c r="I77" s="285">
        <f>I74</f>
        <v>1.4680000000000002E-4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</row>
    <row r="78" spans="1:55" ht="15" customHeight="1">
      <c r="A78" s="286">
        <v>190</v>
      </c>
      <c r="B78" s="87">
        <f>AP13</f>
        <v>8.199999999999999E-2</v>
      </c>
      <c r="C78" s="286">
        <v>200</v>
      </c>
      <c r="D78" s="283">
        <f>AP9</f>
        <v>7.8E-2</v>
      </c>
      <c r="E78" s="84">
        <f t="shared" si="0"/>
        <v>3.9999999999999897E-3</v>
      </c>
      <c r="F78" s="284">
        <f t="shared" si="1"/>
        <v>0.33013910040023803</v>
      </c>
      <c r="G78" s="76"/>
      <c r="H78" s="76"/>
      <c r="I78" s="285">
        <f>I74</f>
        <v>1.4680000000000002E-4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</row>
    <row r="79" spans="1:55" ht="15" customHeight="1">
      <c r="A79" s="286">
        <v>190</v>
      </c>
      <c r="B79" s="87">
        <f>AP13</f>
        <v>8.199999999999999E-2</v>
      </c>
      <c r="C79" s="287">
        <v>210</v>
      </c>
      <c r="D79" s="283">
        <f>AP15</f>
        <v>5.5999999999999994E-2</v>
      </c>
      <c r="E79" s="84">
        <f t="shared" si="0"/>
        <v>2.5999999999999995E-2</v>
      </c>
      <c r="F79" s="284">
        <f t="shared" si="1"/>
        <v>2.1459041526015521</v>
      </c>
      <c r="G79" s="76"/>
      <c r="H79" s="76"/>
      <c r="I79" s="285">
        <f>I74</f>
        <v>1.4680000000000002E-4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</row>
    <row r="80" spans="1:55" ht="15" customHeight="1">
      <c r="A80" s="286">
        <v>190</v>
      </c>
      <c r="B80" s="87">
        <f>AP13</f>
        <v>8.199999999999999E-2</v>
      </c>
      <c r="C80" s="288">
        <v>220</v>
      </c>
      <c r="D80" s="87">
        <f>AP11</f>
        <v>5.2000000000000005E-2</v>
      </c>
      <c r="E80" s="84">
        <f t="shared" si="0"/>
        <v>2.9999999999999985E-2</v>
      </c>
      <c r="F80" s="284">
        <f t="shared" si="1"/>
        <v>2.4760432530017904</v>
      </c>
      <c r="G80" s="76"/>
      <c r="H80" s="76"/>
      <c r="I80" s="285">
        <f>I74</f>
        <v>1.4680000000000002E-4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</row>
    <row r="81" spans="1:55" ht="15" customHeight="1">
      <c r="A81" s="288">
        <v>200</v>
      </c>
      <c r="B81" s="87">
        <f>AP9</f>
        <v>7.8E-2</v>
      </c>
      <c r="C81" s="287">
        <v>210</v>
      </c>
      <c r="D81" s="283">
        <f>AP15</f>
        <v>5.5999999999999994E-2</v>
      </c>
      <c r="E81" s="84">
        <f t="shared" si="0"/>
        <v>2.2000000000000006E-2</v>
      </c>
      <c r="F81" s="284">
        <f t="shared" si="1"/>
        <v>1.8157650522013142</v>
      </c>
      <c r="G81" s="76"/>
      <c r="H81" s="76"/>
      <c r="I81" s="285">
        <f>I74</f>
        <v>1.4680000000000002E-4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</row>
    <row r="82" spans="1:55" ht="15" customHeight="1">
      <c r="A82" s="288">
        <v>200</v>
      </c>
      <c r="B82" s="87">
        <f>AP9</f>
        <v>7.8E-2</v>
      </c>
      <c r="C82" s="288">
        <v>220</v>
      </c>
      <c r="D82" s="87">
        <f>AP11</f>
        <v>5.2000000000000005E-2</v>
      </c>
      <c r="E82" s="84">
        <f t="shared" si="0"/>
        <v>2.5999999999999995E-2</v>
      </c>
      <c r="F82" s="284">
        <f t="shared" si="1"/>
        <v>2.1459041526015521</v>
      </c>
      <c r="G82" s="76"/>
      <c r="H82" s="76"/>
      <c r="I82" s="285">
        <f>I74</f>
        <v>1.4680000000000002E-4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</row>
    <row r="83" spans="1:55" ht="15" customHeight="1">
      <c r="A83" s="289">
        <v>210</v>
      </c>
      <c r="B83" s="87">
        <f>AP15</f>
        <v>5.5999999999999994E-2</v>
      </c>
      <c r="C83" s="288">
        <v>220</v>
      </c>
      <c r="D83" s="87">
        <f>AP11</f>
        <v>5.2000000000000005E-2</v>
      </c>
      <c r="E83" s="84">
        <f t="shared" si="0"/>
        <v>3.9999999999999897E-3</v>
      </c>
      <c r="F83" s="284">
        <f t="shared" si="1"/>
        <v>0.33013910040023803</v>
      </c>
      <c r="G83" s="76"/>
      <c r="H83" s="76"/>
      <c r="I83" s="285">
        <f>I74</f>
        <v>1.4680000000000002E-4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</row>
    <row r="84" spans="1:5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</row>
    <row r="85" spans="1:5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</row>
    <row r="86" spans="1:5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</row>
    <row r="87" spans="1:5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</row>
    <row r="88" spans="1:5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</row>
    <row r="89" spans="1:5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</row>
    <row r="90" spans="1:5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1:5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1:5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>
      <c r="A104" s="204"/>
      <c r="B104" s="300">
        <v>1</v>
      </c>
      <c r="C104" s="301"/>
      <c r="D104" s="301"/>
      <c r="E104" s="301"/>
      <c r="F104" s="301"/>
      <c r="G104" s="301"/>
      <c r="H104" s="301"/>
      <c r="I104" s="301"/>
      <c r="J104" s="301"/>
      <c r="K104" s="302"/>
      <c r="L104" s="303">
        <v>2</v>
      </c>
      <c r="M104" s="299"/>
      <c r="N104" s="299"/>
      <c r="O104" s="299"/>
      <c r="P104" s="299"/>
      <c r="Q104" s="299"/>
      <c r="R104" s="299"/>
      <c r="S104" s="299"/>
      <c r="T104" s="299"/>
      <c r="U104" s="299"/>
      <c r="V104" s="300">
        <v>3</v>
      </c>
      <c r="W104" s="301"/>
      <c r="X104" s="301"/>
      <c r="Y104" s="301"/>
      <c r="Z104" s="301"/>
      <c r="AA104" s="301"/>
      <c r="AB104" s="301"/>
      <c r="AC104" s="301"/>
      <c r="AD104" s="301"/>
      <c r="AE104" s="302"/>
      <c r="AF104" s="303">
        <v>4</v>
      </c>
      <c r="AG104" s="299"/>
      <c r="AH104" s="299"/>
      <c r="AI104" s="299"/>
      <c r="AJ104" s="299"/>
      <c r="AK104" s="299"/>
      <c r="AL104" s="299"/>
      <c r="AM104" s="299"/>
      <c r="AN104" s="299"/>
      <c r="AO104" s="299"/>
      <c r="AP104" s="300">
        <v>5</v>
      </c>
      <c r="AQ104" s="301"/>
      <c r="AR104" s="301"/>
      <c r="AS104" s="301"/>
      <c r="AT104" s="301"/>
      <c r="AU104" s="301"/>
      <c r="AV104" s="301"/>
      <c r="AW104" s="301"/>
      <c r="AX104" s="301"/>
      <c r="AY104" s="302"/>
      <c r="AZ104" s="204"/>
      <c r="BA104" s="204"/>
      <c r="BB104" s="204"/>
      <c r="BC104" s="204"/>
    </row>
    <row r="105" spans="1:55">
      <c r="A105" s="248"/>
      <c r="B105" s="249" t="s">
        <v>142</v>
      </c>
      <c r="C105" s="248" t="s">
        <v>143</v>
      </c>
      <c r="D105" s="248" t="s">
        <v>144</v>
      </c>
      <c r="E105" s="248" t="s">
        <v>145</v>
      </c>
      <c r="F105" s="250" t="s">
        <v>146</v>
      </c>
      <c r="G105" s="248" t="s">
        <v>147</v>
      </c>
      <c r="H105" s="248" t="s">
        <v>148</v>
      </c>
      <c r="I105" s="248" t="s">
        <v>149</v>
      </c>
      <c r="J105" s="248" t="s">
        <v>150</v>
      </c>
      <c r="K105" s="251" t="s">
        <v>13</v>
      </c>
      <c r="L105" s="249" t="s">
        <v>142</v>
      </c>
      <c r="M105" s="248" t="s">
        <v>143</v>
      </c>
      <c r="N105" s="248" t="s">
        <v>144</v>
      </c>
      <c r="O105" s="248" t="s">
        <v>145</v>
      </c>
      <c r="P105" s="250" t="s">
        <v>146</v>
      </c>
      <c r="Q105" s="248" t="s">
        <v>147</v>
      </c>
      <c r="R105" s="248" t="s">
        <v>148</v>
      </c>
      <c r="S105" s="248" t="s">
        <v>149</v>
      </c>
      <c r="T105" s="248" t="s">
        <v>150</v>
      </c>
      <c r="U105" s="251" t="s">
        <v>13</v>
      </c>
      <c r="V105" s="249" t="s">
        <v>142</v>
      </c>
      <c r="W105" s="248" t="s">
        <v>143</v>
      </c>
      <c r="X105" s="248" t="s">
        <v>144</v>
      </c>
      <c r="Y105" s="248" t="s">
        <v>145</v>
      </c>
      <c r="Z105" s="250" t="s">
        <v>146</v>
      </c>
      <c r="AA105" s="248" t="s">
        <v>147</v>
      </c>
      <c r="AB105" s="248" t="s">
        <v>148</v>
      </c>
      <c r="AC105" s="248" t="s">
        <v>149</v>
      </c>
      <c r="AD105" s="248" t="s">
        <v>150</v>
      </c>
      <c r="AE105" s="251" t="s">
        <v>13</v>
      </c>
      <c r="AF105" s="249" t="s">
        <v>142</v>
      </c>
      <c r="AG105" s="248" t="s">
        <v>143</v>
      </c>
      <c r="AH105" s="248" t="s">
        <v>144</v>
      </c>
      <c r="AI105" s="248" t="s">
        <v>145</v>
      </c>
      <c r="AJ105" s="251" t="s">
        <v>13</v>
      </c>
      <c r="AK105" s="248" t="s">
        <v>147</v>
      </c>
      <c r="AL105" s="248" t="s">
        <v>148</v>
      </c>
      <c r="AM105" s="248" t="s">
        <v>149</v>
      </c>
      <c r="AN105" s="248" t="s">
        <v>150</v>
      </c>
      <c r="AO105" s="251" t="s">
        <v>13</v>
      </c>
      <c r="AP105" s="249" t="s">
        <v>142</v>
      </c>
      <c r="AQ105" s="248" t="s">
        <v>143</v>
      </c>
      <c r="AR105" s="248" t="s">
        <v>144</v>
      </c>
      <c r="AS105" s="248" t="s">
        <v>145</v>
      </c>
      <c r="AT105" s="251" t="s">
        <v>13</v>
      </c>
      <c r="AU105" s="248" t="s">
        <v>147</v>
      </c>
      <c r="AV105" s="248" t="s">
        <v>148</v>
      </c>
      <c r="AW105" s="248" t="s">
        <v>149</v>
      </c>
      <c r="AX105" s="248" t="s">
        <v>150</v>
      </c>
      <c r="AY105" s="252" t="s">
        <v>13</v>
      </c>
      <c r="AZ105" s="248"/>
      <c r="BA105" s="248"/>
      <c r="BB105" s="248"/>
      <c r="BC105" s="248"/>
    </row>
    <row r="106" spans="1:55">
      <c r="A106" s="253" t="s">
        <v>151</v>
      </c>
      <c r="B106" s="254">
        <v>29.95</v>
      </c>
      <c r="C106" s="253">
        <v>29.96</v>
      </c>
      <c r="D106" s="253">
        <v>29.9</v>
      </c>
      <c r="E106" s="253">
        <v>29.91</v>
      </c>
      <c r="F106" s="250">
        <f t="shared" ref="F106:F107" si="2">AVERAGE(B106:E106)</f>
        <v>29.93</v>
      </c>
      <c r="G106" s="253">
        <v>30.14</v>
      </c>
      <c r="H106" s="253">
        <v>30.18</v>
      </c>
      <c r="I106" s="253">
        <v>30.04</v>
      </c>
      <c r="J106" s="253">
        <v>30.06</v>
      </c>
      <c r="K106" s="255">
        <f t="shared" ref="K106:K107" si="3">AVERAGE(G106:J106)</f>
        <v>30.105</v>
      </c>
      <c r="L106" s="256">
        <v>29.98</v>
      </c>
      <c r="M106" s="208">
        <v>29.96</v>
      </c>
      <c r="N106" s="208">
        <v>29.88</v>
      </c>
      <c r="O106" s="208">
        <v>29.89</v>
      </c>
      <c r="P106" s="250">
        <f t="shared" ref="P106:P107" si="4">AVERAGE(L106:O106)</f>
        <v>29.927499999999998</v>
      </c>
      <c r="Q106" s="2">
        <v>30.09</v>
      </c>
      <c r="R106" s="2">
        <v>30.16</v>
      </c>
      <c r="S106" s="2">
        <v>30.02</v>
      </c>
      <c r="T106" s="257">
        <v>30.04</v>
      </c>
      <c r="U106" s="255">
        <f t="shared" ref="U106:U107" si="5">AVERAGE(Q106:T106)</f>
        <v>30.077500000000001</v>
      </c>
      <c r="V106" s="256">
        <v>29.92</v>
      </c>
      <c r="W106" s="208">
        <v>29.92</v>
      </c>
      <c r="X106" s="208">
        <v>29.85</v>
      </c>
      <c r="Y106" s="208">
        <v>29.83</v>
      </c>
      <c r="Z106" s="250">
        <f t="shared" ref="Z106:Z107" si="6">AVERAGE(V106:Y106)</f>
        <v>29.88</v>
      </c>
      <c r="AA106" s="2">
        <v>30.12</v>
      </c>
      <c r="AB106" s="2">
        <v>30.14</v>
      </c>
      <c r="AC106" s="2">
        <v>30.03</v>
      </c>
      <c r="AD106" s="257">
        <v>30.01</v>
      </c>
      <c r="AE106" s="255">
        <f t="shared" ref="AE106:AE107" si="7">AVERAGE(AA106:AD106)</f>
        <v>30.075000000000003</v>
      </c>
      <c r="AF106" s="256">
        <v>29.95</v>
      </c>
      <c r="AG106" s="208">
        <v>29.94</v>
      </c>
      <c r="AH106" s="208">
        <v>29.85</v>
      </c>
      <c r="AI106" s="208">
        <v>29.86</v>
      </c>
      <c r="AJ106" s="255">
        <f t="shared" ref="AJ106:AJ107" si="8">AVERAGE(AF106:AI106)</f>
        <v>29.900000000000002</v>
      </c>
      <c r="AK106" s="2">
        <v>30.2</v>
      </c>
      <c r="AL106" s="2">
        <v>30.15</v>
      </c>
      <c r="AM106" s="2">
        <v>30.01</v>
      </c>
      <c r="AN106" s="257">
        <v>30.02</v>
      </c>
      <c r="AO106" s="255">
        <f t="shared" ref="AO106:AO107" si="9">AVERAGE(AK106:AN106)</f>
        <v>30.094999999999999</v>
      </c>
      <c r="AP106" s="256">
        <v>29.92</v>
      </c>
      <c r="AQ106" s="208">
        <v>29.9</v>
      </c>
      <c r="AR106" s="208">
        <v>29.8</v>
      </c>
      <c r="AS106" s="208">
        <v>29.83</v>
      </c>
      <c r="AT106" s="255">
        <f t="shared" ref="AT106:AT107" si="10">AVERAGE(AP106:AS106)</f>
        <v>29.862500000000001</v>
      </c>
      <c r="AU106" s="29">
        <v>30.11</v>
      </c>
      <c r="AV106" s="29">
        <v>30.11</v>
      </c>
      <c r="AW106" s="29">
        <v>30.02</v>
      </c>
      <c r="AX106" s="258">
        <v>30</v>
      </c>
      <c r="AY106" s="250">
        <f t="shared" ref="AY106:AY107" si="11">AVERAGE(AU106:AX106)</f>
        <v>30.06</v>
      </c>
      <c r="AZ106" s="2"/>
      <c r="BA106" s="2"/>
      <c r="BB106" s="2"/>
      <c r="BC106" s="2"/>
    </row>
    <row r="107" spans="1:55">
      <c r="A107" s="2" t="s">
        <v>152</v>
      </c>
      <c r="B107" s="259">
        <v>29.86</v>
      </c>
      <c r="C107" s="2">
        <v>29.75</v>
      </c>
      <c r="D107" s="260">
        <v>29.86326</v>
      </c>
      <c r="E107" s="261">
        <v>29.678239999999999</v>
      </c>
      <c r="F107" s="250">
        <f t="shared" si="2"/>
        <v>29.787875</v>
      </c>
      <c r="G107" s="261">
        <v>30.02</v>
      </c>
      <c r="H107" s="261">
        <v>30.17</v>
      </c>
      <c r="I107" s="261">
        <v>30.075700000000001</v>
      </c>
      <c r="J107" s="261">
        <v>29.933199999999999</v>
      </c>
      <c r="K107" s="255">
        <f t="shared" si="3"/>
        <v>30.049724999999999</v>
      </c>
      <c r="L107" s="114">
        <v>29.74</v>
      </c>
      <c r="M107" s="84">
        <v>29.86</v>
      </c>
      <c r="N107" s="114">
        <v>29.701419999999999</v>
      </c>
      <c r="O107" s="84">
        <v>29.853339999999999</v>
      </c>
      <c r="P107" s="250">
        <f t="shared" si="4"/>
        <v>29.788689999999999</v>
      </c>
      <c r="Q107" s="84">
        <v>29.94</v>
      </c>
      <c r="R107" s="84">
        <v>30.06</v>
      </c>
      <c r="S107" s="84">
        <v>29.936800000000002</v>
      </c>
      <c r="T107" s="84">
        <v>30.058800000000002</v>
      </c>
      <c r="U107" s="255">
        <f t="shared" si="5"/>
        <v>29.998900000000003</v>
      </c>
      <c r="V107" s="114">
        <v>29.78</v>
      </c>
      <c r="W107" s="84">
        <v>29.89</v>
      </c>
      <c r="X107" s="114">
        <v>29.776260000000001</v>
      </c>
      <c r="Y107" s="84">
        <v>29.891010000000001</v>
      </c>
      <c r="Z107" s="250">
        <f t="shared" si="6"/>
        <v>29.834317499999997</v>
      </c>
      <c r="AA107" s="84">
        <v>29.96</v>
      </c>
      <c r="AB107" s="84">
        <v>30.09</v>
      </c>
      <c r="AC107" s="84">
        <v>29.962399999999999</v>
      </c>
      <c r="AD107" s="84">
        <v>30.086600000000001</v>
      </c>
      <c r="AE107" s="255">
        <f t="shared" si="7"/>
        <v>30.024750000000001</v>
      </c>
      <c r="AF107" s="114">
        <v>29.79</v>
      </c>
      <c r="AG107" s="84">
        <v>29.86</v>
      </c>
      <c r="AH107" s="114">
        <v>29.775680000000001</v>
      </c>
      <c r="AI107" s="84">
        <v>29.871690000000001</v>
      </c>
      <c r="AJ107" s="255">
        <f t="shared" si="8"/>
        <v>29.8243425</v>
      </c>
      <c r="AK107" s="84">
        <v>30.13</v>
      </c>
      <c r="AL107" s="84">
        <v>30.05</v>
      </c>
      <c r="AM107" s="84">
        <v>30.000399999999999</v>
      </c>
      <c r="AN107" s="84">
        <v>30.078199999999999</v>
      </c>
      <c r="AO107" s="255">
        <f t="shared" si="9"/>
        <v>30.064649999999997</v>
      </c>
      <c r="AP107" s="117">
        <v>29.83</v>
      </c>
      <c r="AQ107" s="88">
        <v>29.73</v>
      </c>
      <c r="AR107" s="117">
        <v>29.82658</v>
      </c>
      <c r="AS107" s="88">
        <v>29.735939999999999</v>
      </c>
      <c r="AT107" s="255">
        <f t="shared" si="10"/>
        <v>29.780630000000002</v>
      </c>
      <c r="AU107" s="88">
        <v>30.12</v>
      </c>
      <c r="AV107" s="88">
        <v>30.01</v>
      </c>
      <c r="AW107" s="88">
        <v>30.0669</v>
      </c>
      <c r="AX107" s="88">
        <v>29.955100000000002</v>
      </c>
      <c r="AY107" s="250">
        <f t="shared" si="11"/>
        <v>30.038</v>
      </c>
      <c r="AZ107" s="2"/>
      <c r="BA107" s="2"/>
      <c r="BB107" s="2"/>
      <c r="BC107" s="2"/>
    </row>
    <row r="108" spans="1:55">
      <c r="A108" s="64" t="s">
        <v>153</v>
      </c>
      <c r="B108" s="262"/>
      <c r="C108" s="64"/>
      <c r="D108" s="64"/>
      <c r="E108" s="64"/>
      <c r="F108" s="263">
        <f>F107-F106</f>
        <v>-0.14212500000000006</v>
      </c>
      <c r="G108" s="26"/>
      <c r="H108" s="26"/>
      <c r="I108" s="26"/>
      <c r="J108" s="26"/>
      <c r="K108" s="263">
        <f>K107-K106</f>
        <v>-5.5275000000001739E-2</v>
      </c>
      <c r="L108" s="64"/>
      <c r="M108" s="64"/>
      <c r="N108" s="64"/>
      <c r="O108" s="64"/>
      <c r="P108" s="263">
        <f>P107-P106</f>
        <v>-0.13880999999999943</v>
      </c>
      <c r="Q108" s="64"/>
      <c r="R108" s="64"/>
      <c r="S108" s="64"/>
      <c r="T108" s="64"/>
      <c r="U108" s="263">
        <f>U107-U106</f>
        <v>-7.8599999999998005E-2</v>
      </c>
      <c r="V108" s="262"/>
      <c r="W108" s="64"/>
      <c r="X108" s="64"/>
      <c r="Y108" s="64"/>
      <c r="Z108" s="263">
        <f>Z107-Z106</f>
        <v>-4.5682500000001625E-2</v>
      </c>
      <c r="AA108" s="64"/>
      <c r="AB108" s="64"/>
      <c r="AC108" s="64"/>
      <c r="AD108" s="64"/>
      <c r="AE108" s="263">
        <f>AE107-AE106</f>
        <v>-5.0250000000001904E-2</v>
      </c>
      <c r="AF108" s="64"/>
      <c r="AG108" s="64"/>
      <c r="AH108" s="64"/>
      <c r="AI108" s="64"/>
      <c r="AJ108" s="263">
        <f>AJ107-AJ106</f>
        <v>-7.5657500000001932E-2</v>
      </c>
      <c r="AK108" s="64"/>
      <c r="AL108" s="64"/>
      <c r="AM108" s="64"/>
      <c r="AN108" s="64"/>
      <c r="AO108" s="263">
        <f>AO107-AO106</f>
        <v>-3.0350000000002098E-2</v>
      </c>
      <c r="AP108" s="262"/>
      <c r="AQ108" s="64"/>
      <c r="AR108" s="64"/>
      <c r="AS108" s="64"/>
      <c r="AT108" s="263">
        <f>AT107-AT106</f>
        <v>-8.1869999999998555E-2</v>
      </c>
      <c r="AU108" s="64"/>
      <c r="AV108" s="64"/>
      <c r="AW108" s="64"/>
      <c r="AX108" s="64"/>
      <c r="AY108" s="263">
        <f>AY107-AY106</f>
        <v>-2.1999999999998465E-2</v>
      </c>
      <c r="AZ108" s="64"/>
      <c r="BA108" s="64"/>
      <c r="BB108" s="64"/>
      <c r="BC108" s="64"/>
    </row>
    <row r="109" spans="1:55">
      <c r="A109" s="2">
        <v>180</v>
      </c>
      <c r="B109" s="259" t="s">
        <v>154</v>
      </c>
      <c r="C109" s="2"/>
      <c r="D109" s="2"/>
      <c r="E109" s="2"/>
      <c r="F109" s="250">
        <f>100*F108/F106</f>
        <v>-0.47485800200467776</v>
      </c>
      <c r="G109" s="29"/>
      <c r="H109" s="29"/>
      <c r="I109" s="29"/>
      <c r="J109" s="29"/>
      <c r="K109" s="250">
        <f>100*K108/K106</f>
        <v>-0.1836073741903396</v>
      </c>
      <c r="L109" s="2"/>
      <c r="M109" s="2"/>
      <c r="N109" s="2"/>
      <c r="O109" s="2"/>
      <c r="P109" s="250">
        <f>100*P108/P106</f>
        <v>-0.46382090050956293</v>
      </c>
      <c r="Q109" s="2"/>
      <c r="R109" s="2"/>
      <c r="S109" s="2"/>
      <c r="T109" s="2"/>
      <c r="U109" s="250">
        <f>100*U108/U106</f>
        <v>-0.26132491064748736</v>
      </c>
      <c r="V109" s="259"/>
      <c r="W109" s="2"/>
      <c r="X109" s="2"/>
      <c r="Y109" s="2"/>
      <c r="Z109" s="250">
        <f>100*Z108/Z106</f>
        <v>-0.1528865461847444</v>
      </c>
      <c r="AA109" s="2"/>
      <c r="AB109" s="2"/>
      <c r="AC109" s="2"/>
      <c r="AD109" s="2"/>
      <c r="AE109" s="250">
        <f>100*AE108/AE106</f>
        <v>-0.16708229426434545</v>
      </c>
      <c r="AF109" s="2"/>
      <c r="AG109" s="2"/>
      <c r="AH109" s="2"/>
      <c r="AI109" s="2"/>
      <c r="AJ109" s="250">
        <f>100*AJ108/AJ106</f>
        <v>-0.2530351170568626</v>
      </c>
      <c r="AK109" s="2"/>
      <c r="AL109" s="2"/>
      <c r="AM109" s="2"/>
      <c r="AN109" s="2"/>
      <c r="AO109" s="250">
        <f>100*AO108/AO106</f>
        <v>-0.10084731683004519</v>
      </c>
      <c r="AP109" s="259"/>
      <c r="AQ109" s="2"/>
      <c r="AR109" s="2"/>
      <c r="AS109" s="2"/>
      <c r="AT109" s="250">
        <f>100*AT108/AT106</f>
        <v>-0.27415655085809476</v>
      </c>
      <c r="AU109" s="2"/>
      <c r="AV109" s="2"/>
      <c r="AW109" s="2"/>
      <c r="AX109" s="2"/>
      <c r="AY109" s="250">
        <f>100*AY108/AY106</f>
        <v>-7.3186959414499222E-2</v>
      </c>
      <c r="AZ109" s="2"/>
      <c r="BA109" s="2"/>
      <c r="BB109" s="2"/>
      <c r="BC109" s="2"/>
    </row>
    <row r="110" spans="1:55">
      <c r="A110" s="253" t="s">
        <v>155</v>
      </c>
      <c r="B110" s="264">
        <v>29.97</v>
      </c>
      <c r="C110" s="265">
        <v>29.98</v>
      </c>
      <c r="D110" s="265">
        <v>29.95</v>
      </c>
      <c r="E110" s="265">
        <v>29.91</v>
      </c>
      <c r="F110" s="266">
        <f t="shared" ref="F110:F111" si="12">AVERAGE(B110:E110)</f>
        <v>29.952500000000001</v>
      </c>
      <c r="G110" s="267">
        <v>30.2</v>
      </c>
      <c r="H110" s="267">
        <v>30.28</v>
      </c>
      <c r="I110" s="267">
        <v>30.16</v>
      </c>
      <c r="J110" s="267">
        <v>30.1</v>
      </c>
      <c r="K110" s="268">
        <f t="shared" ref="K110:K111" si="13">AVERAGE(G110:J110)</f>
        <v>30.185000000000002</v>
      </c>
      <c r="L110" s="265">
        <v>29.99</v>
      </c>
      <c r="M110" s="265">
        <v>30.03</v>
      </c>
      <c r="N110" s="265">
        <v>29.96</v>
      </c>
      <c r="O110" s="265">
        <v>29.97</v>
      </c>
      <c r="P110" s="266">
        <f t="shared" ref="P110:P111" si="14">AVERAGE(L110:O110)</f>
        <v>29.987499999999997</v>
      </c>
      <c r="Q110" s="267">
        <v>30.26</v>
      </c>
      <c r="R110" s="267">
        <v>30.32</v>
      </c>
      <c r="S110" s="267">
        <v>30.18</v>
      </c>
      <c r="T110" s="267">
        <v>30.08</v>
      </c>
      <c r="U110" s="268">
        <f t="shared" ref="U110:U111" si="15">AVERAGE(Q110:T110)</f>
        <v>30.209999999999997</v>
      </c>
      <c r="V110" s="265">
        <v>30.07</v>
      </c>
      <c r="W110" s="265">
        <v>30.08</v>
      </c>
      <c r="X110" s="265">
        <v>30</v>
      </c>
      <c r="Y110" s="265">
        <v>30.01</v>
      </c>
      <c r="Z110" s="266">
        <f t="shared" ref="Z110:Z111" si="16">AVERAGE(V110:Y110)</f>
        <v>30.040000000000003</v>
      </c>
      <c r="AA110" s="267">
        <v>30.3</v>
      </c>
      <c r="AB110" s="267">
        <v>30.33</v>
      </c>
      <c r="AC110" s="267">
        <v>30.2</v>
      </c>
      <c r="AD110" s="267">
        <v>30.11</v>
      </c>
      <c r="AE110" s="268">
        <f t="shared" ref="AE110:AE111" si="17">AVERAGE(AA110:AD110)</f>
        <v>30.234999999999999</v>
      </c>
      <c r="AF110" s="265">
        <v>30.07</v>
      </c>
      <c r="AG110" s="265">
        <v>30.07</v>
      </c>
      <c r="AH110" s="265">
        <v>30.01</v>
      </c>
      <c r="AI110" s="265">
        <v>29.99</v>
      </c>
      <c r="AJ110" s="268">
        <f t="shared" ref="AJ110:AJ111" si="18">AVERAGE(AF110:AI110)</f>
        <v>30.035</v>
      </c>
      <c r="AK110" s="267">
        <v>30.32</v>
      </c>
      <c r="AL110" s="267">
        <v>30.25</v>
      </c>
      <c r="AM110" s="267">
        <v>30.15</v>
      </c>
      <c r="AN110" s="267">
        <v>30.19</v>
      </c>
      <c r="AO110" s="268">
        <f t="shared" ref="AO110:AO111" si="19">AVERAGE(AK110:AN110)</f>
        <v>30.227499999999999</v>
      </c>
      <c r="AP110" s="265">
        <v>30.04</v>
      </c>
      <c r="AQ110" s="265">
        <v>30.03</v>
      </c>
      <c r="AR110" s="265">
        <v>29.99</v>
      </c>
      <c r="AS110" s="265">
        <v>29.98</v>
      </c>
      <c r="AT110" s="268">
        <f t="shared" ref="AT110:AT111" si="20">AVERAGE(AP110:AS110)</f>
        <v>30.01</v>
      </c>
      <c r="AU110" s="269">
        <v>30.33</v>
      </c>
      <c r="AV110" s="269">
        <v>30.25</v>
      </c>
      <c r="AW110" s="269">
        <v>30.12</v>
      </c>
      <c r="AX110" s="269">
        <v>30.18</v>
      </c>
      <c r="AY110" s="266">
        <f t="shared" ref="AY110:AY111" si="21">AVERAGE(AU110:AX110)</f>
        <v>30.22</v>
      </c>
      <c r="AZ110" s="2"/>
      <c r="BA110" s="2"/>
      <c r="BB110" s="2"/>
      <c r="BC110" s="2"/>
    </row>
    <row r="111" spans="1:55">
      <c r="A111" s="2" t="s">
        <v>156</v>
      </c>
      <c r="B111" s="270">
        <v>29.82</v>
      </c>
      <c r="C111" s="24">
        <v>29.869309999999999</v>
      </c>
      <c r="D111" s="105">
        <v>29.94</v>
      </c>
      <c r="E111" s="25">
        <v>29.94068</v>
      </c>
      <c r="F111" s="266">
        <f t="shared" si="12"/>
        <v>29.892497500000001</v>
      </c>
      <c r="G111" s="105">
        <v>30.24</v>
      </c>
      <c r="H111" s="25">
        <v>30.1419</v>
      </c>
      <c r="I111" s="105">
        <v>30.36</v>
      </c>
      <c r="J111" s="25">
        <v>30.264199999999999</v>
      </c>
      <c r="K111" s="268">
        <f t="shared" si="13"/>
        <v>30.251525000000001</v>
      </c>
      <c r="L111" s="105">
        <v>29.87</v>
      </c>
      <c r="M111" s="105">
        <v>29.92</v>
      </c>
      <c r="N111" s="114">
        <v>29.869299999999999</v>
      </c>
      <c r="O111" s="84">
        <v>29.927810000000001</v>
      </c>
      <c r="P111" s="266">
        <f t="shared" si="14"/>
        <v>29.896777499999999</v>
      </c>
      <c r="Q111" s="105">
        <v>30.16</v>
      </c>
      <c r="R111" s="105">
        <v>30.26</v>
      </c>
      <c r="S111" s="84">
        <v>30.121600000000001</v>
      </c>
      <c r="T111" s="84">
        <v>30.228400000000001</v>
      </c>
      <c r="U111" s="268">
        <f t="shared" si="15"/>
        <v>30.192500000000003</v>
      </c>
      <c r="V111" s="105">
        <v>29.94</v>
      </c>
      <c r="W111" s="105">
        <v>30</v>
      </c>
      <c r="X111" s="114">
        <v>29.939969999999999</v>
      </c>
      <c r="Y111" s="84">
        <v>29.9954</v>
      </c>
      <c r="Z111" s="266">
        <f t="shared" si="16"/>
        <v>29.968842500000001</v>
      </c>
      <c r="AA111" s="105">
        <v>30.22</v>
      </c>
      <c r="AB111" s="105">
        <v>30.34</v>
      </c>
      <c r="AC111" s="84">
        <v>30.186800000000002</v>
      </c>
      <c r="AD111" s="84">
        <v>30.3095</v>
      </c>
      <c r="AE111" s="268">
        <f t="shared" si="17"/>
        <v>30.264075000000002</v>
      </c>
      <c r="AF111" s="105">
        <v>29.91</v>
      </c>
      <c r="AG111" s="105">
        <v>29.97</v>
      </c>
      <c r="AH111" s="114">
        <v>29.91488</v>
      </c>
      <c r="AI111" s="84">
        <v>29.964030000000001</v>
      </c>
      <c r="AJ111" s="268">
        <f t="shared" si="18"/>
        <v>29.939727499999996</v>
      </c>
      <c r="AK111" s="105">
        <v>30.19</v>
      </c>
      <c r="AL111" s="105">
        <v>30.29</v>
      </c>
      <c r="AM111" s="84">
        <v>30.193000000000001</v>
      </c>
      <c r="AN111" s="84">
        <v>30.286999999999999</v>
      </c>
      <c r="AO111" s="268">
        <f t="shared" si="19"/>
        <v>30.240000000000002</v>
      </c>
      <c r="AP111" s="105">
        <v>29.9</v>
      </c>
      <c r="AQ111" s="105">
        <v>29.97</v>
      </c>
      <c r="AR111" s="117">
        <v>29.912990000000001</v>
      </c>
      <c r="AS111" s="88">
        <v>29.99221</v>
      </c>
      <c r="AT111" s="268">
        <f t="shared" si="20"/>
        <v>29.9438</v>
      </c>
      <c r="AU111" s="105">
        <v>30.21</v>
      </c>
      <c r="AV111" s="105">
        <v>30.37</v>
      </c>
      <c r="AW111" s="88">
        <v>30.214400000000001</v>
      </c>
      <c r="AX111" s="88">
        <v>30.366299999999999</v>
      </c>
      <c r="AY111" s="266">
        <f t="shared" si="21"/>
        <v>30.290174999999998</v>
      </c>
      <c r="AZ111" s="2"/>
      <c r="BA111" s="2"/>
      <c r="BB111" s="2"/>
      <c r="BC111" s="2"/>
    </row>
    <row r="112" spans="1:55">
      <c r="A112" s="2"/>
      <c r="B112" s="259"/>
      <c r="C112" s="2"/>
      <c r="D112" s="2"/>
      <c r="E112" s="2"/>
      <c r="F112" s="263">
        <f>F111-F110</f>
        <v>-6.0002499999999515E-2</v>
      </c>
      <c r="G112" s="2"/>
      <c r="H112" s="2"/>
      <c r="I112" s="2"/>
      <c r="J112" s="2"/>
      <c r="K112" s="263">
        <f>K111-K110</f>
        <v>6.6524999999998613E-2</v>
      </c>
      <c r="L112" s="2"/>
      <c r="M112" s="2"/>
      <c r="N112" s="2"/>
      <c r="O112" s="2"/>
      <c r="P112" s="263">
        <f>P111-P110</f>
        <v>-9.0722499999998263E-2</v>
      </c>
      <c r="Q112" s="2"/>
      <c r="R112" s="2"/>
      <c r="S112" s="2"/>
      <c r="T112" s="2"/>
      <c r="U112" s="263">
        <f>U111-U110</f>
        <v>-1.7499999999994742E-2</v>
      </c>
      <c r="V112" s="259"/>
      <c r="W112" s="2"/>
      <c r="X112" s="2"/>
      <c r="Y112" s="2"/>
      <c r="Z112" s="263">
        <f>Z111-Z110</f>
        <v>-7.1157500000001761E-2</v>
      </c>
      <c r="AA112" s="2"/>
      <c r="AB112" s="2"/>
      <c r="AC112" s="2"/>
      <c r="AD112" s="2"/>
      <c r="AE112" s="263">
        <f>AE111-AE110</f>
        <v>2.9075000000002404E-2</v>
      </c>
      <c r="AF112" s="2"/>
      <c r="AG112" s="2"/>
      <c r="AH112" s="2"/>
      <c r="AI112" s="2"/>
      <c r="AJ112" s="263">
        <f>AJ111-AJ110</f>
        <v>-9.5272500000003646E-2</v>
      </c>
      <c r="AK112" s="2"/>
      <c r="AL112" s="2"/>
      <c r="AM112" s="2"/>
      <c r="AN112" s="2"/>
      <c r="AO112" s="263">
        <f>AO111-AO110</f>
        <v>1.2500000000002842E-2</v>
      </c>
      <c r="AP112" s="259"/>
      <c r="AQ112" s="2"/>
      <c r="AR112" s="2"/>
      <c r="AS112" s="2"/>
      <c r="AT112" s="263">
        <f>AT111-AT110</f>
        <v>-6.6200000000002035E-2</v>
      </c>
      <c r="AU112" s="2"/>
      <c r="AV112" s="2"/>
      <c r="AW112" s="2"/>
      <c r="AX112" s="2"/>
      <c r="AY112" s="263">
        <f>AY111-AY110</f>
        <v>7.0174999999998988E-2</v>
      </c>
      <c r="AZ112" s="2"/>
      <c r="BA112" s="2"/>
      <c r="BB112" s="2"/>
      <c r="BC112" s="2"/>
    </row>
    <row r="113" spans="1:55">
      <c r="A113" s="2">
        <v>200</v>
      </c>
      <c r="B113" s="259"/>
      <c r="C113" s="2"/>
      <c r="D113" s="2"/>
      <c r="E113" s="2"/>
      <c r="F113" s="250">
        <f>100*F112/F110</f>
        <v>-0.20032551539938073</v>
      </c>
      <c r="G113" s="2"/>
      <c r="H113" s="2"/>
      <c r="I113" s="2"/>
      <c r="J113" s="2"/>
      <c r="K113" s="250">
        <f>100*K112/K110</f>
        <v>0.22039092264369259</v>
      </c>
      <c r="L113" s="2"/>
      <c r="M113" s="2"/>
      <c r="N113" s="2"/>
      <c r="O113" s="2"/>
      <c r="P113" s="250">
        <f>100*P112/P110</f>
        <v>-0.30253438932888127</v>
      </c>
      <c r="Q113" s="2"/>
      <c r="R113" s="2"/>
      <c r="S113" s="2"/>
      <c r="T113" s="2"/>
      <c r="U113" s="250">
        <f>100*U112/U110</f>
        <v>-5.7927838464067342E-2</v>
      </c>
      <c r="V113" s="259"/>
      <c r="W113" s="2"/>
      <c r="X113" s="2"/>
      <c r="Y113" s="2"/>
      <c r="Z113" s="250">
        <f>100*Z112/Z110</f>
        <v>-0.23687583222370756</v>
      </c>
      <c r="AA113" s="2"/>
      <c r="AB113" s="2"/>
      <c r="AC113" s="2"/>
      <c r="AD113" s="2"/>
      <c r="AE113" s="250">
        <f>100*AE112/AE110</f>
        <v>9.6163386803381531E-2</v>
      </c>
      <c r="AF113" s="2"/>
      <c r="AG113" s="2"/>
      <c r="AH113" s="2"/>
      <c r="AI113" s="2"/>
      <c r="AJ113" s="250">
        <f>100*AJ112/AJ110</f>
        <v>-0.31720492758449692</v>
      </c>
      <c r="AK113" s="2"/>
      <c r="AL113" s="2"/>
      <c r="AM113" s="2"/>
      <c r="AN113" s="2"/>
      <c r="AO113" s="250">
        <f>100*AO112/AO110</f>
        <v>4.1353072533298625E-2</v>
      </c>
      <c r="AP113" s="259"/>
      <c r="AQ113" s="2"/>
      <c r="AR113" s="2"/>
      <c r="AS113" s="2"/>
      <c r="AT113" s="250">
        <f>100*AT112/AT110</f>
        <v>-0.22059313562146629</v>
      </c>
      <c r="AU113" s="2"/>
      <c r="AV113" s="2"/>
      <c r="AW113" s="2"/>
      <c r="AX113" s="2"/>
      <c r="AY113" s="250">
        <f>100*AY112/AY110</f>
        <v>0.23221376571806415</v>
      </c>
      <c r="AZ113" s="2"/>
      <c r="BA113" s="2"/>
      <c r="BB113" s="2"/>
      <c r="BC113" s="2"/>
    </row>
    <row r="114" spans="1:55">
      <c r="A114" s="253" t="s">
        <v>157</v>
      </c>
      <c r="B114" s="256">
        <v>29.99</v>
      </c>
      <c r="C114" s="208">
        <v>29.98</v>
      </c>
      <c r="D114" s="208">
        <v>29.93</v>
      </c>
      <c r="E114" s="208">
        <v>29.92</v>
      </c>
      <c r="F114" s="250">
        <f t="shared" ref="F114:F115" si="22">AVERAGE(B114:E114)</f>
        <v>29.955000000000002</v>
      </c>
      <c r="G114" s="2">
        <v>30.14</v>
      </c>
      <c r="H114" s="2">
        <v>30.31</v>
      </c>
      <c r="I114" s="2">
        <v>30.16</v>
      </c>
      <c r="J114" s="257">
        <v>30.26</v>
      </c>
      <c r="K114" s="255">
        <f t="shared" ref="K114:K115" si="23">AVERAGE(G114:J114)</f>
        <v>30.217500000000001</v>
      </c>
      <c r="L114" s="256">
        <v>29.91</v>
      </c>
      <c r="M114" s="208">
        <v>29.99</v>
      </c>
      <c r="N114" s="208">
        <v>29.92</v>
      </c>
      <c r="O114" s="208">
        <v>29.94</v>
      </c>
      <c r="P114" s="250">
        <f t="shared" ref="P114:P115" si="24">AVERAGE(L114:O114)</f>
        <v>29.939999999999998</v>
      </c>
      <c r="Q114" s="2">
        <v>30.29</v>
      </c>
      <c r="R114" s="2">
        <v>30.34</v>
      </c>
      <c r="S114" s="2">
        <v>30.24</v>
      </c>
      <c r="T114" s="257">
        <v>30.16</v>
      </c>
      <c r="U114" s="255">
        <f t="shared" ref="U114:U115" si="25">AVERAGE(Q114:T114)</f>
        <v>30.257499999999997</v>
      </c>
      <c r="V114" s="256">
        <v>29.89</v>
      </c>
      <c r="W114" s="208">
        <v>29.89</v>
      </c>
      <c r="X114" s="208">
        <v>29.9</v>
      </c>
      <c r="Y114" s="208">
        <v>29.86</v>
      </c>
      <c r="Z114" s="250">
        <f t="shared" ref="Z114:Z115" si="26">AVERAGE(V114:Y114)</f>
        <v>29.885000000000002</v>
      </c>
      <c r="AA114" s="2">
        <v>30.28</v>
      </c>
      <c r="AB114" s="2">
        <v>30.42</v>
      </c>
      <c r="AC114" s="2">
        <v>30.23</v>
      </c>
      <c r="AD114" s="257">
        <v>30.15</v>
      </c>
      <c r="AE114" s="255">
        <f t="shared" ref="AE114:AE115" si="27">AVERAGE(AA114:AD114)</f>
        <v>30.270000000000003</v>
      </c>
      <c r="AF114" s="256">
        <v>29.94</v>
      </c>
      <c r="AG114" s="208">
        <v>29.94</v>
      </c>
      <c r="AH114" s="208">
        <v>29.89</v>
      </c>
      <c r="AI114" s="208">
        <v>29.91</v>
      </c>
      <c r="AJ114" s="255">
        <f t="shared" ref="AJ114:AJ115" si="28">AVERAGE(AF114:AI114)</f>
        <v>29.92</v>
      </c>
      <c r="AK114" s="2">
        <v>30.38</v>
      </c>
      <c r="AL114" s="2">
        <v>30.29</v>
      </c>
      <c r="AM114" s="2">
        <v>30.15</v>
      </c>
      <c r="AN114" s="257">
        <v>30.25</v>
      </c>
      <c r="AO114" s="255">
        <f t="shared" ref="AO114:AO115" si="29">AVERAGE(AK114:AN114)</f>
        <v>30.267499999999998</v>
      </c>
      <c r="AP114" s="256">
        <v>29.96</v>
      </c>
      <c r="AQ114" s="208">
        <v>29.95</v>
      </c>
      <c r="AR114" s="208">
        <v>29.89</v>
      </c>
      <c r="AS114" s="208">
        <v>29.9</v>
      </c>
      <c r="AT114" s="255">
        <f t="shared" ref="AT114:AT115" si="30">AVERAGE(AP114:AS114)</f>
        <v>29.924999999999997</v>
      </c>
      <c r="AU114" s="29">
        <v>30.31</v>
      </c>
      <c r="AV114" s="29">
        <v>30.33</v>
      </c>
      <c r="AW114" s="29">
        <v>30.25</v>
      </c>
      <c r="AX114" s="258">
        <v>30.17</v>
      </c>
      <c r="AY114" s="250">
        <f t="shared" ref="AY114:AY115" si="31">AVERAGE(AU114:AX114)</f>
        <v>30.265000000000001</v>
      </c>
      <c r="AZ114" s="2"/>
      <c r="BA114" s="2"/>
      <c r="BB114" s="2"/>
      <c r="BC114" s="2"/>
    </row>
    <row r="115" spans="1:55">
      <c r="A115" s="2" t="s">
        <v>158</v>
      </c>
      <c r="B115" s="260">
        <v>29.95</v>
      </c>
      <c r="C115" s="261">
        <v>30</v>
      </c>
      <c r="D115" s="260">
        <v>29.957889999999999</v>
      </c>
      <c r="E115" s="261">
        <v>30.008590000000002</v>
      </c>
      <c r="F115" s="250">
        <f t="shared" si="22"/>
        <v>29.979120000000002</v>
      </c>
      <c r="G115" s="261">
        <v>30.22</v>
      </c>
      <c r="H115" s="261">
        <v>30.31</v>
      </c>
      <c r="I115" s="261">
        <v>30.253699999999998</v>
      </c>
      <c r="J115" s="261">
        <v>30.352</v>
      </c>
      <c r="K115" s="255">
        <f t="shared" si="23"/>
        <v>30.283925</v>
      </c>
      <c r="L115" s="114">
        <v>30.03</v>
      </c>
      <c r="M115" s="84">
        <v>29.96</v>
      </c>
      <c r="N115" s="114">
        <v>29.961020000000001</v>
      </c>
      <c r="O115" s="84">
        <v>30.032969999999999</v>
      </c>
      <c r="P115" s="250">
        <f t="shared" si="24"/>
        <v>29.995997500000001</v>
      </c>
      <c r="Q115" s="84">
        <v>30.4</v>
      </c>
      <c r="R115" s="84">
        <v>30.28</v>
      </c>
      <c r="S115" s="84">
        <v>30.346900000000002</v>
      </c>
      <c r="T115" s="84">
        <v>30.221800000000002</v>
      </c>
      <c r="U115" s="255">
        <f t="shared" si="25"/>
        <v>30.312175</v>
      </c>
      <c r="V115" s="114">
        <v>30</v>
      </c>
      <c r="W115" s="84">
        <v>29.94</v>
      </c>
      <c r="X115" s="114">
        <v>29.998329999999999</v>
      </c>
      <c r="Y115" s="84">
        <v>29.939419999999998</v>
      </c>
      <c r="Z115" s="250">
        <f t="shared" si="26"/>
        <v>29.969437499999998</v>
      </c>
      <c r="AA115" s="84">
        <v>30.42</v>
      </c>
      <c r="AB115" s="84">
        <v>30.29</v>
      </c>
      <c r="AC115" s="84">
        <v>30.318000000000001</v>
      </c>
      <c r="AD115" s="84">
        <v>30.1891</v>
      </c>
      <c r="AE115" s="255">
        <f t="shared" si="27"/>
        <v>30.304275000000001</v>
      </c>
      <c r="AF115" s="114">
        <v>30</v>
      </c>
      <c r="AG115" s="84">
        <v>29.92</v>
      </c>
      <c r="AH115" s="114">
        <v>30.01521</v>
      </c>
      <c r="AI115" s="84">
        <v>29.95665</v>
      </c>
      <c r="AJ115" s="255">
        <f t="shared" si="28"/>
        <v>29.972964999999999</v>
      </c>
      <c r="AK115" s="84">
        <v>30.36</v>
      </c>
      <c r="AL115" s="84">
        <v>30.24</v>
      </c>
      <c r="AM115" s="84">
        <v>30.363900000000001</v>
      </c>
      <c r="AN115" s="84">
        <v>30.241800000000001</v>
      </c>
      <c r="AO115" s="255">
        <f t="shared" si="29"/>
        <v>30.301424999999998</v>
      </c>
      <c r="AP115" s="117">
        <v>29.91</v>
      </c>
      <c r="AQ115" s="88">
        <v>29.96</v>
      </c>
      <c r="AR115" s="117">
        <v>29.951809999999998</v>
      </c>
      <c r="AS115" s="88">
        <v>29.9986</v>
      </c>
      <c r="AT115" s="255">
        <f t="shared" si="30"/>
        <v>29.955102499999999</v>
      </c>
      <c r="AU115" s="88">
        <v>30.24</v>
      </c>
      <c r="AV115" s="88">
        <v>30.36</v>
      </c>
      <c r="AW115" s="88">
        <v>30.241599999999998</v>
      </c>
      <c r="AX115" s="88">
        <v>30.355699999999999</v>
      </c>
      <c r="AY115" s="250">
        <f t="shared" si="31"/>
        <v>30.299325</v>
      </c>
      <c r="AZ115" s="2"/>
      <c r="BA115" s="2"/>
      <c r="BB115" s="2"/>
      <c r="BC115" s="2"/>
    </row>
    <row r="116" spans="1:55">
      <c r="A116" s="2"/>
      <c r="B116" s="259"/>
      <c r="C116" s="2"/>
      <c r="D116" s="2"/>
      <c r="E116" s="2"/>
      <c r="F116" s="263">
        <f>F115-F114</f>
        <v>2.4119999999999919E-2</v>
      </c>
      <c r="G116" s="2"/>
      <c r="H116" s="2"/>
      <c r="I116" s="2"/>
      <c r="J116" s="2"/>
      <c r="K116" s="263">
        <f>K115-K114</f>
        <v>6.6424999999998846E-2</v>
      </c>
      <c r="L116" s="2"/>
      <c r="M116" s="2"/>
      <c r="N116" s="2"/>
      <c r="O116" s="2"/>
      <c r="P116" s="263">
        <f>P115-P114</f>
        <v>5.5997500000003697E-2</v>
      </c>
      <c r="Q116" s="2"/>
      <c r="R116" s="2"/>
      <c r="S116" s="2"/>
      <c r="T116" s="2"/>
      <c r="U116" s="263">
        <f>U115-U114</f>
        <v>5.4675000000003138E-2</v>
      </c>
      <c r="V116" s="259"/>
      <c r="W116" s="2"/>
      <c r="X116" s="2"/>
      <c r="Y116" s="2"/>
      <c r="Z116" s="263">
        <f>Z115-Z114</f>
        <v>8.443749999999639E-2</v>
      </c>
      <c r="AA116" s="2"/>
      <c r="AB116" s="2"/>
      <c r="AC116" s="2"/>
      <c r="AD116" s="2"/>
      <c r="AE116" s="263">
        <f>AE115-AE114</f>
        <v>3.4274999999997391E-2</v>
      </c>
      <c r="AF116" s="2"/>
      <c r="AG116" s="2"/>
      <c r="AH116" s="2"/>
      <c r="AI116" s="2"/>
      <c r="AJ116" s="263">
        <f>AJ115-AJ114</f>
        <v>5.296499999999682E-2</v>
      </c>
      <c r="AK116" s="2"/>
      <c r="AL116" s="2"/>
      <c r="AM116" s="2"/>
      <c r="AN116" s="2"/>
      <c r="AO116" s="263">
        <f>AO115-AO114</f>
        <v>3.3924999999999983E-2</v>
      </c>
      <c r="AP116" s="259"/>
      <c r="AQ116" s="2"/>
      <c r="AR116" s="2"/>
      <c r="AS116" s="2"/>
      <c r="AT116" s="263">
        <f>AT115-AT114</f>
        <v>3.0102500000001697E-2</v>
      </c>
      <c r="AU116" s="2"/>
      <c r="AV116" s="2"/>
      <c r="AW116" s="2"/>
      <c r="AX116" s="2"/>
      <c r="AY116" s="263">
        <f>AY115-AY114</f>
        <v>3.4324999999999051E-2</v>
      </c>
      <c r="AZ116" s="2"/>
      <c r="BA116" s="2"/>
      <c r="BB116" s="2"/>
      <c r="BC116" s="2"/>
    </row>
    <row r="117" spans="1:55">
      <c r="A117" s="2">
        <v>220</v>
      </c>
      <c r="B117" s="259"/>
      <c r="C117" s="2"/>
      <c r="D117" s="2"/>
      <c r="E117" s="2"/>
      <c r="F117" s="250">
        <f>100*F116/F114</f>
        <v>8.0520781171757358E-2</v>
      </c>
      <c r="G117" s="2"/>
      <c r="H117" s="2"/>
      <c r="I117" s="2"/>
      <c r="J117" s="2"/>
      <c r="K117" s="250">
        <f>100*K116/K114</f>
        <v>0.21982295027715346</v>
      </c>
      <c r="L117" s="2"/>
      <c r="M117" s="2"/>
      <c r="N117" s="2"/>
      <c r="O117" s="2"/>
      <c r="P117" s="250">
        <f>100*P116/P114</f>
        <v>0.18703239812960487</v>
      </c>
      <c r="Q117" s="2"/>
      <c r="R117" s="2"/>
      <c r="S117" s="2"/>
      <c r="T117" s="2"/>
      <c r="U117" s="250">
        <f>100*U116/U114</f>
        <v>0.18069900024788282</v>
      </c>
      <c r="V117" s="271"/>
      <c r="W117" s="272"/>
      <c r="X117" s="272"/>
      <c r="Y117" s="272"/>
      <c r="Z117" s="250">
        <f>100*Z116/Z114</f>
        <v>0.28254140873346623</v>
      </c>
      <c r="AA117" s="272"/>
      <c r="AB117" s="272"/>
      <c r="AC117" s="272"/>
      <c r="AD117" s="272"/>
      <c r="AE117" s="250">
        <f>100*AE116/AE114</f>
        <v>0.11323092170464945</v>
      </c>
      <c r="AF117" s="2"/>
      <c r="AG117" s="2"/>
      <c r="AH117" s="2"/>
      <c r="AI117" s="2"/>
      <c r="AJ117" s="250">
        <f>100*AJ116/AJ114</f>
        <v>0.17702205882351876</v>
      </c>
      <c r="AK117" s="2"/>
      <c r="AL117" s="2"/>
      <c r="AM117" s="2"/>
      <c r="AN117" s="2"/>
      <c r="AO117" s="250">
        <f>100*AO116/AO114</f>
        <v>0.11208391839431729</v>
      </c>
      <c r="AP117" s="271"/>
      <c r="AQ117" s="272"/>
      <c r="AR117" s="272"/>
      <c r="AS117" s="272"/>
      <c r="AT117" s="250">
        <f>100*AT116/AT114</f>
        <v>0.10059314954052365</v>
      </c>
      <c r="AU117" s="272"/>
      <c r="AV117" s="272"/>
      <c r="AW117" s="272"/>
      <c r="AX117" s="272"/>
      <c r="AY117" s="250">
        <f>100*AY116/AY114</f>
        <v>0.11341483561869833</v>
      </c>
      <c r="AZ117" s="2"/>
      <c r="BA117" s="2"/>
      <c r="BB117" s="2"/>
      <c r="BC117" s="2"/>
    </row>
    <row r="118" spans="1:5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39" t="s">
        <v>159</v>
      </c>
      <c r="B120" s="40" t="s">
        <v>160</v>
      </c>
      <c r="C120" s="40"/>
      <c r="D120" s="40"/>
      <c r="E120" s="40"/>
      <c r="F120" s="40"/>
      <c r="G120" s="40"/>
      <c r="H120" s="40"/>
      <c r="I120" s="40"/>
      <c r="J120" s="40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73"/>
      <c r="B121" s="2">
        <v>1</v>
      </c>
      <c r="C121" s="2"/>
      <c r="D121" s="2">
        <v>2</v>
      </c>
      <c r="E121" s="2"/>
      <c r="F121" s="2">
        <v>3</v>
      </c>
      <c r="G121" s="2"/>
      <c r="H121" s="2">
        <v>4</v>
      </c>
      <c r="I121" s="2"/>
      <c r="J121" s="2">
        <v>5</v>
      </c>
      <c r="K121" s="6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73"/>
      <c r="B122" s="2" t="s">
        <v>50</v>
      </c>
      <c r="C122" s="2"/>
      <c r="D122" s="2" t="s">
        <v>50</v>
      </c>
      <c r="E122" s="2"/>
      <c r="F122" s="2" t="s">
        <v>50</v>
      </c>
      <c r="G122" s="2"/>
      <c r="H122" s="2" t="s">
        <v>50</v>
      </c>
      <c r="I122" s="2"/>
      <c r="J122" s="2" t="s">
        <v>50</v>
      </c>
      <c r="K122" s="6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73">
        <v>180</v>
      </c>
      <c r="B123" s="29">
        <f>F109</f>
        <v>-0.47485800200467776</v>
      </c>
      <c r="C123" s="2"/>
      <c r="D123" s="29">
        <f>P109</f>
        <v>-0.46382090050956293</v>
      </c>
      <c r="E123" s="2"/>
      <c r="F123" s="29">
        <f>Z109</f>
        <v>-0.1528865461847444</v>
      </c>
      <c r="G123" s="2"/>
      <c r="H123" s="29">
        <f>AJ109</f>
        <v>-0.2530351170568626</v>
      </c>
      <c r="I123" s="2"/>
      <c r="J123" s="29">
        <f>AT109</f>
        <v>-0.27415655085809476</v>
      </c>
      <c r="K123" s="6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73">
        <v>200</v>
      </c>
      <c r="B124" s="29">
        <f>F113</f>
        <v>-0.20032551539938073</v>
      </c>
      <c r="C124" s="2"/>
      <c r="D124" s="29">
        <f>P113</f>
        <v>-0.30253438932888127</v>
      </c>
      <c r="E124" s="2"/>
      <c r="F124" s="29">
        <f>Z113</f>
        <v>-0.23687583222370756</v>
      </c>
      <c r="G124" s="2"/>
      <c r="H124" s="29">
        <f>AJ113</f>
        <v>-0.31720492758449692</v>
      </c>
      <c r="I124" s="2"/>
      <c r="J124" s="29">
        <f>AT113</f>
        <v>-0.22059313562146629</v>
      </c>
      <c r="K124" s="6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74">
        <v>220</v>
      </c>
      <c r="B125" s="275">
        <f>F117</f>
        <v>8.0520781171757358E-2</v>
      </c>
      <c r="C125" s="291"/>
      <c r="D125" s="275">
        <f>P117</f>
        <v>0.18703239812960487</v>
      </c>
      <c r="E125" s="291"/>
      <c r="F125" s="275">
        <f>Z117</f>
        <v>0.28254140873346623</v>
      </c>
      <c r="G125" s="291"/>
      <c r="H125" s="275">
        <f>AJ117</f>
        <v>0.17702205882351876</v>
      </c>
      <c r="I125" s="291"/>
      <c r="J125" s="275">
        <f>AT117</f>
        <v>0.10059314954052365</v>
      </c>
      <c r="K125" s="29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  <row r="858" spans="1:5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</row>
    <row r="859" spans="1:5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</row>
    <row r="860" spans="1:5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</row>
    <row r="861" spans="1:5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</row>
    <row r="862" spans="1:5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</row>
    <row r="863" spans="1:5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</row>
    <row r="864" spans="1:5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</row>
    <row r="865" spans="1:5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</row>
    <row r="866" spans="1:5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</row>
    <row r="867" spans="1:5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</row>
    <row r="868" spans="1:5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</row>
    <row r="869" spans="1:5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</row>
    <row r="870" spans="1:5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</row>
    <row r="871" spans="1:5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</row>
    <row r="872" spans="1:5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</row>
    <row r="873" spans="1:5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</row>
    <row r="874" spans="1:5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</row>
    <row r="875" spans="1:5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</row>
    <row r="876" spans="1:5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</row>
    <row r="877" spans="1:5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</row>
    <row r="878" spans="1:5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</row>
    <row r="879" spans="1:5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</row>
    <row r="880" spans="1:5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</row>
    <row r="881" spans="1:5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</row>
    <row r="882" spans="1:5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</row>
    <row r="883" spans="1:5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</row>
    <row r="884" spans="1:5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</row>
    <row r="885" spans="1:5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</row>
    <row r="886" spans="1:5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</row>
    <row r="887" spans="1:5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</row>
    <row r="888" spans="1:5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</row>
    <row r="889" spans="1:5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</row>
    <row r="890" spans="1:5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</row>
    <row r="891" spans="1:5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</row>
    <row r="892" spans="1:5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</row>
    <row r="893" spans="1:5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</row>
    <row r="894" spans="1:5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</row>
    <row r="895" spans="1:5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</row>
    <row r="896" spans="1:5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</row>
    <row r="897" spans="1:5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</row>
    <row r="898" spans="1:5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</row>
    <row r="899" spans="1:5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</row>
    <row r="900" spans="1:5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</row>
    <row r="901" spans="1:5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</row>
    <row r="902" spans="1:5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</row>
    <row r="903" spans="1:5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</row>
    <row r="904" spans="1:5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</row>
    <row r="905" spans="1:5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</row>
    <row r="906" spans="1:5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</row>
    <row r="907" spans="1:5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</row>
    <row r="908" spans="1:5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</row>
    <row r="909" spans="1:5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</row>
    <row r="910" spans="1:5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</row>
    <row r="911" spans="1:5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</row>
    <row r="912" spans="1:5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</row>
    <row r="913" spans="1:5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</row>
    <row r="914" spans="1:5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</row>
    <row r="915" spans="1:5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</row>
    <row r="916" spans="1:5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</row>
    <row r="917" spans="1:5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</row>
    <row r="918" spans="1:5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</row>
    <row r="919" spans="1:5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</row>
    <row r="920" spans="1:5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</row>
    <row r="921" spans="1:5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</row>
    <row r="922" spans="1:5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</row>
    <row r="923" spans="1:5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</row>
    <row r="924" spans="1:5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</row>
    <row r="925" spans="1:5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</row>
    <row r="926" spans="1:5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</row>
    <row r="927" spans="1:5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</row>
    <row r="928" spans="1:5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</row>
    <row r="929" spans="1:5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</row>
    <row r="930" spans="1:5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</row>
    <row r="931" spans="1:5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</row>
    <row r="932" spans="1:5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</row>
    <row r="933" spans="1:5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</row>
    <row r="934" spans="1:5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</row>
    <row r="935" spans="1:5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</row>
    <row r="936" spans="1:5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</row>
    <row r="937" spans="1:5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</row>
    <row r="938" spans="1:5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</row>
    <row r="939" spans="1:5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</row>
    <row r="940" spans="1:5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</row>
    <row r="941" spans="1:5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</row>
    <row r="942" spans="1:5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</row>
    <row r="943" spans="1:5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</row>
    <row r="944" spans="1:5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</row>
    <row r="945" spans="1:5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</row>
    <row r="946" spans="1:5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</row>
    <row r="947" spans="1:5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</row>
    <row r="948" spans="1:5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</row>
    <row r="949" spans="1:5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</row>
    <row r="950" spans="1:5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</row>
    <row r="951" spans="1:5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</row>
    <row r="952" spans="1:5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</row>
    <row r="953" spans="1:5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</row>
    <row r="954" spans="1:5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</row>
    <row r="955" spans="1: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</row>
    <row r="956" spans="1:5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</row>
    <row r="957" spans="1:5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</row>
    <row r="958" spans="1:5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</row>
    <row r="959" spans="1:5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</row>
    <row r="960" spans="1:5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</row>
    <row r="961" spans="1:5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</row>
    <row r="962" spans="1:5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</row>
    <row r="963" spans="1:5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</row>
    <row r="964" spans="1:5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</row>
    <row r="965" spans="1:5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</row>
    <row r="966" spans="1:5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</row>
    <row r="967" spans="1:5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</row>
    <row r="968" spans="1:5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</row>
    <row r="969" spans="1:5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</row>
    <row r="970" spans="1:5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</row>
    <row r="971" spans="1:5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</row>
    <row r="972" spans="1:5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</row>
    <row r="973" spans="1:5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</row>
    <row r="974" spans="1:5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</row>
    <row r="975" spans="1:5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</row>
    <row r="976" spans="1:5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</row>
    <row r="977" spans="1:5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</row>
    <row r="978" spans="1:5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</row>
    <row r="979" spans="1:5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</row>
    <row r="980" spans="1:5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</row>
    <row r="981" spans="1:5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</row>
    <row r="982" spans="1:5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</row>
    <row r="983" spans="1:5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</row>
    <row r="984" spans="1:5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</row>
    <row r="985" spans="1:5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</row>
    <row r="986" spans="1:5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</row>
    <row r="987" spans="1:5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</row>
    <row r="988" spans="1:5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</row>
    <row r="989" spans="1:5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</row>
    <row r="990" spans="1:5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</row>
    <row r="991" spans="1:5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</row>
    <row r="992" spans="1:5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</row>
    <row r="993" spans="1:5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</row>
    <row r="994" spans="1:5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</row>
    <row r="995" spans="1:5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</row>
    <row r="996" spans="1:5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</row>
    <row r="997" spans="1:5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</row>
    <row r="998" spans="1:5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</row>
    <row r="999" spans="1:5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</row>
    <row r="1000" spans="1:5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</row>
    <row r="1001" spans="1:5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</row>
    <row r="1002" spans="1:5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</row>
    <row r="1003" spans="1:5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</row>
    <row r="1004" spans="1:5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</row>
    <row r="1005" spans="1:5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</row>
    <row r="1006" spans="1:5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</row>
    <row r="1007" spans="1:5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</row>
    <row r="1008" spans="1:5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</row>
    <row r="1009" spans="1:5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</row>
    <row r="1010" spans="1:5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</row>
    <row r="1011" spans="1:5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</row>
    <row r="1012" spans="1:5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</row>
    <row r="1013" spans="1:5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</row>
    <row r="1014" spans="1:5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</row>
    <row r="1015" spans="1:5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</row>
    <row r="1016" spans="1:5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</row>
    <row r="1017" spans="1:5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</row>
    <row r="1018" spans="1:5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</row>
    <row r="1019" spans="1:5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</row>
    <row r="1020" spans="1:5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</row>
    <row r="1021" spans="1:5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</row>
    <row r="1022" spans="1:5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</row>
    <row r="1023" spans="1:5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</row>
    <row r="1024" spans="1:5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</row>
    <row r="1025" spans="1:5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</row>
    <row r="1026" spans="1:5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</row>
    <row r="1027" spans="1:5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</row>
    <row r="1028" spans="1:5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</row>
    <row r="1029" spans="1:5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</row>
    <row r="1030" spans="1:5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</row>
    <row r="1031" spans="1:5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</row>
    <row r="1032" spans="1:5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</row>
    <row r="1033" spans="1:5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</row>
    <row r="1034" spans="1:5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</row>
    <row r="1035" spans="1:5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</row>
    <row r="1036" spans="1:5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</row>
    <row r="1037" spans="1:5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</row>
    <row r="1038" spans="1:5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</row>
    <row r="1039" spans="1:5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</row>
    <row r="1040" spans="1:5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</row>
    <row r="1041" spans="1:5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</row>
    <row r="1042" spans="1:5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</row>
    <row r="1043" spans="1:5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</row>
    <row r="1044" spans="1:5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</row>
    <row r="1045" spans="1:5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</row>
    <row r="1046" spans="1:5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</row>
    <row r="1047" spans="1:5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</row>
    <row r="1048" spans="1:5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</row>
    <row r="1049" spans="1:5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</row>
    <row r="1050" spans="1:5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</row>
    <row r="1051" spans="1:5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</row>
    <row r="1052" spans="1:5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</row>
    <row r="1053" spans="1:5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</row>
    <row r="1054" spans="1:5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</row>
    <row r="1055" spans="1:5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</row>
    <row r="1056" spans="1:5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</row>
    <row r="1057" spans="1:5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</row>
    <row r="1058" spans="1:5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</row>
    <row r="1059" spans="1:5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</row>
    <row r="1060" spans="1:55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</row>
    <row r="1061" spans="1:55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</row>
    <row r="1062" spans="1:55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</row>
    <row r="1063" spans="1:55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</row>
    <row r="1064" spans="1:55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</row>
    <row r="1065" spans="1:55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</row>
  </sheetData>
  <mergeCells count="14">
    <mergeCell ref="AP104:AY104"/>
    <mergeCell ref="B2:C2"/>
    <mergeCell ref="D2:E2"/>
    <mergeCell ref="F2:G2"/>
    <mergeCell ref="H2:I2"/>
    <mergeCell ref="J2:K2"/>
    <mergeCell ref="AM17:AO17"/>
    <mergeCell ref="AM19:AO19"/>
    <mergeCell ref="AM20:AO20"/>
    <mergeCell ref="AM22:AO22"/>
    <mergeCell ref="B104:K104"/>
    <mergeCell ref="L104:U104"/>
    <mergeCell ref="V104:AE104"/>
    <mergeCell ref="AF104:AO104"/>
  </mergeCells>
  <conditionalFormatting sqref="A48">
    <cfRule type="cellIs" dxfId="65" priority="3" operator="greaterThanOrEqual">
      <formula>0.14</formula>
    </cfRule>
    <cfRule type="cellIs" dxfId="64" priority="4" operator="greaterThanOrEqual">
      <formula>0.06</formula>
    </cfRule>
    <cfRule type="cellIs" dxfId="63" priority="5" operator="greaterThanOrEqual">
      <formula>0.01</formula>
    </cfRule>
  </conditionalFormatting>
  <conditionalFormatting sqref="A53">
    <cfRule type="cellIs" dxfId="62" priority="6" operator="greaterThanOrEqual">
      <formula>0.4</formula>
    </cfRule>
    <cfRule type="cellIs" dxfId="61" priority="7" operator="greaterThanOrEqual">
      <formula>0.25</formula>
    </cfRule>
    <cfRule type="cellIs" dxfId="60" priority="8" operator="greaterThanOrEqual">
      <formula>0.1</formula>
    </cfRule>
  </conditionalFormatting>
  <conditionalFormatting sqref="A57">
    <cfRule type="cellIs" dxfId="59" priority="9" operator="greaterThanOrEqual">
      <formula>0.14</formula>
    </cfRule>
    <cfRule type="cellIs" dxfId="58" priority="10" operator="greaterThanOrEqual">
      <formula>0.06</formula>
    </cfRule>
    <cfRule type="cellIs" dxfId="57" priority="11" operator="greaterThanOrEqual">
      <formula>0.01</formula>
    </cfRule>
  </conditionalFormatting>
  <conditionalFormatting sqref="B64:B66">
    <cfRule type="cellIs" dxfId="56" priority="1" operator="greaterThan">
      <formula>3.77</formula>
    </cfRule>
    <cfRule type="cellIs" dxfId="55" priority="2" operator="lessThan">
      <formula>3.77</formula>
    </cfRule>
  </conditionalFormatting>
  <conditionalFormatting sqref="F74:F83">
    <cfRule type="cellIs" dxfId="54" priority="13" operator="greaterThanOrEqual">
      <formula>4.23</formula>
    </cfRule>
    <cfRule type="cellIs" dxfId="53" priority="14" operator="lessThan">
      <formula>4.23</formula>
    </cfRule>
  </conditionalFormatting>
  <conditionalFormatting sqref="L33">
    <cfRule type="cellIs" dxfId="52" priority="12" operator="greaterThan">
      <formula>0</formula>
    </cfRule>
  </conditionalFormatting>
  <hyperlinks>
    <hyperlink ref="F43" r:id="rId1" xr:uid="{00000000-0004-0000-0900-000000000000}"/>
    <hyperlink ref="L48" r:id="rId2" location=":~:text=ANOVA%20%2D%20(Partial)%20Eta%20Squared&amp;text=%CE%B72%20%3D%200.01%20indicates%20a,0.14%20indicates%20a%20large%20effect." xr:uid="{00000000-0004-0000-0900-000001000000}"/>
    <hyperlink ref="G62" r:id="rId3" xr:uid="{00000000-0004-0000-0900-000002000000}"/>
    <hyperlink ref="B68" r:id="rId4" xr:uid="{00000000-0004-0000-0900-000003000000}"/>
    <hyperlink ref="A70" r:id="rId5" xr:uid="{00000000-0004-0000-0900-000004000000}"/>
    <hyperlink ref="A71" r:id="rId6" xr:uid="{00000000-0004-0000-0900-000005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BC1033"/>
  <sheetViews>
    <sheetView workbookViewId="0"/>
  </sheetViews>
  <sheetFormatPr defaultColWidth="14.42578125" defaultRowHeight="15" customHeight="1"/>
  <cols>
    <col min="2" max="2" width="14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11" width="5.85546875" customWidth="1"/>
    <col min="12" max="12" width="7.85546875" customWidth="1"/>
    <col min="13" max="19" width="5.85546875" customWidth="1"/>
    <col min="20" max="20" width="7" customWidth="1"/>
    <col min="21" max="21" width="5.85546875" customWidth="1"/>
    <col min="22" max="25" width="7" customWidth="1"/>
    <col min="26" max="29" width="5.85546875" customWidth="1"/>
    <col min="30" max="33" width="7" customWidth="1"/>
    <col min="34" max="37" width="5.85546875" customWidth="1"/>
    <col min="38" max="41" width="7" customWidth="1"/>
    <col min="42" max="42" width="6.140625" customWidth="1"/>
    <col min="43" max="44" width="6.85546875" customWidth="1"/>
    <col min="45" max="45" width="8.8554687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04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204" t="s">
        <v>64</v>
      </c>
      <c r="B2" s="303">
        <v>1</v>
      </c>
      <c r="C2" s="299"/>
      <c r="D2" s="303">
        <v>2</v>
      </c>
      <c r="E2" s="299"/>
      <c r="F2" s="303">
        <v>3</v>
      </c>
      <c r="G2" s="299"/>
      <c r="H2" s="303">
        <v>4</v>
      </c>
      <c r="I2" s="299"/>
      <c r="J2" s="303">
        <v>5</v>
      </c>
      <c r="K2" s="299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</row>
    <row r="3" spans="1:55">
      <c r="A3" s="205" t="s">
        <v>65</v>
      </c>
      <c r="B3" s="205" t="s">
        <v>66</v>
      </c>
      <c r="C3" s="205"/>
      <c r="D3" s="205" t="s">
        <v>67</v>
      </c>
      <c r="E3" s="205"/>
      <c r="F3" s="205"/>
      <c r="G3" s="205"/>
      <c r="H3" s="205"/>
      <c r="I3" s="205"/>
      <c r="J3" s="205" t="s">
        <v>66</v>
      </c>
      <c r="K3" s="205"/>
      <c r="L3" s="205" t="s">
        <v>67</v>
      </c>
      <c r="M3" s="205"/>
      <c r="N3" s="205"/>
      <c r="O3" s="205"/>
      <c r="P3" s="205"/>
      <c r="Q3" s="205"/>
      <c r="R3" s="205" t="s">
        <v>66</v>
      </c>
      <c r="S3" s="205"/>
      <c r="T3" s="205" t="s">
        <v>67</v>
      </c>
      <c r="U3" s="205"/>
      <c r="V3" s="205"/>
      <c r="W3" s="205"/>
      <c r="X3" s="205"/>
      <c r="Y3" s="205"/>
      <c r="Z3" s="205" t="s">
        <v>66</v>
      </c>
      <c r="AA3" s="205"/>
      <c r="AB3" s="205" t="s">
        <v>67</v>
      </c>
      <c r="AC3" s="205"/>
      <c r="AD3" s="205"/>
      <c r="AE3" s="205"/>
      <c r="AF3" s="205"/>
      <c r="AG3" s="205"/>
      <c r="AH3" s="205" t="s">
        <v>66</v>
      </c>
      <c r="AI3" s="205"/>
      <c r="AJ3" s="205" t="s">
        <v>67</v>
      </c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</row>
    <row r="4" spans="1:55">
      <c r="A4" s="204" t="s">
        <v>5</v>
      </c>
      <c r="B4" s="204"/>
      <c r="C4" s="204" t="s">
        <v>51</v>
      </c>
      <c r="D4" s="204"/>
      <c r="E4" s="204" t="s">
        <v>51</v>
      </c>
      <c r="F4" s="204"/>
      <c r="G4" s="204" t="s">
        <v>51</v>
      </c>
      <c r="H4" s="204"/>
      <c r="I4" s="204" t="s">
        <v>51</v>
      </c>
      <c r="J4" s="204"/>
      <c r="K4" s="204" t="s">
        <v>51</v>
      </c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</row>
    <row r="5" spans="1:55">
      <c r="A5" s="205" t="s">
        <v>70</v>
      </c>
      <c r="B5" s="205"/>
      <c r="C5" s="205">
        <v>2</v>
      </c>
      <c r="D5" s="205"/>
      <c r="E5" s="205">
        <v>2</v>
      </c>
      <c r="F5" s="205"/>
      <c r="G5" s="205"/>
      <c r="H5" s="205"/>
      <c r="I5" s="205"/>
      <c r="J5" s="205"/>
      <c r="K5" s="205">
        <v>2</v>
      </c>
      <c r="L5" s="205">
        <v>1</v>
      </c>
      <c r="M5" s="205">
        <v>2</v>
      </c>
      <c r="N5" s="205"/>
      <c r="O5" s="205"/>
      <c r="P5" s="205"/>
      <c r="Q5" s="205"/>
      <c r="R5" s="205">
        <v>1</v>
      </c>
      <c r="S5" s="205">
        <v>2</v>
      </c>
      <c r="T5" s="205">
        <v>1</v>
      </c>
      <c r="U5" s="205">
        <v>2</v>
      </c>
      <c r="V5" s="205"/>
      <c r="W5" s="205"/>
      <c r="X5" s="205"/>
      <c r="Y5" s="205"/>
      <c r="Z5" s="205">
        <v>1</v>
      </c>
      <c r="AA5" s="205">
        <v>2</v>
      </c>
      <c r="AB5" s="205">
        <v>1</v>
      </c>
      <c r="AC5" s="205">
        <v>2</v>
      </c>
      <c r="AD5" s="205"/>
      <c r="AE5" s="205"/>
      <c r="AF5" s="205"/>
      <c r="AG5" s="205"/>
      <c r="AH5" s="205">
        <v>1</v>
      </c>
      <c r="AI5" s="205">
        <v>2</v>
      </c>
      <c r="AJ5" s="205">
        <v>1</v>
      </c>
      <c r="AK5" s="205">
        <v>2</v>
      </c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</row>
    <row r="6" spans="1:55">
      <c r="A6" s="206" t="s">
        <v>14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71</v>
      </c>
      <c r="AQ6" s="2"/>
      <c r="AR6" s="2" t="s">
        <v>72</v>
      </c>
      <c r="AS6" s="2" t="s">
        <v>73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07">
        <v>180</v>
      </c>
      <c r="B7" s="208"/>
      <c r="C7" s="208">
        <v>-0.1836073741903396</v>
      </c>
      <c r="D7" s="209"/>
      <c r="E7" s="209">
        <v>-0.26132491064748736</v>
      </c>
      <c r="F7" s="178"/>
      <c r="G7" s="178">
        <v>-0.16708229426434545</v>
      </c>
      <c r="H7" s="210"/>
      <c r="I7" s="210">
        <v>-0.10084731683004519</v>
      </c>
      <c r="J7" s="179"/>
      <c r="K7" s="179">
        <v>-7.3186959414499222E-2</v>
      </c>
      <c r="L7" s="29"/>
      <c r="M7" s="29"/>
      <c r="N7" s="2"/>
      <c r="O7" s="2"/>
      <c r="P7" s="2"/>
      <c r="Q7" s="2"/>
      <c r="R7" s="29"/>
      <c r="S7" s="29"/>
      <c r="T7" s="29"/>
      <c r="U7" s="29"/>
      <c r="V7" s="2"/>
      <c r="W7" s="2"/>
      <c r="X7" s="2"/>
      <c r="Y7" s="2"/>
      <c r="Z7" s="29"/>
      <c r="AA7" s="29"/>
      <c r="AB7" s="29"/>
      <c r="AC7" s="29"/>
      <c r="AD7" s="2"/>
      <c r="AE7" s="2"/>
      <c r="AF7" s="2"/>
      <c r="AG7" s="2"/>
      <c r="AH7" s="29"/>
      <c r="AI7" s="29"/>
      <c r="AJ7" s="29"/>
      <c r="AK7" s="29"/>
      <c r="AL7" s="29"/>
      <c r="AM7" s="29"/>
      <c r="AN7" s="29"/>
      <c r="AO7" s="29"/>
      <c r="AP7" s="29">
        <f>AVERAGE(B7:AK7)</f>
        <v>-0.15720977106934339</v>
      </c>
      <c r="AQ7" s="29" t="s">
        <v>74</v>
      </c>
      <c r="AR7" s="29">
        <f>AP7-AP13</f>
        <v>-0.18956950974470033</v>
      </c>
      <c r="AS7" s="211">
        <f>AR7^2</f>
        <v>3.5936599024846035E-2</v>
      </c>
      <c r="AT7" s="29"/>
      <c r="AU7" s="29"/>
      <c r="AV7" s="29"/>
      <c r="AW7" s="29"/>
      <c r="AX7" s="29"/>
      <c r="AY7" s="29"/>
      <c r="AZ7" s="29"/>
      <c r="BA7" s="29"/>
      <c r="BB7" s="29"/>
      <c r="BC7" s="29"/>
    </row>
    <row r="8" spans="1:55">
      <c r="A8" s="212" t="s">
        <v>75</v>
      </c>
      <c r="B8" s="213"/>
      <c r="C8" s="213">
        <f>(C7-$AP7)^2</f>
        <v>6.9683345053362853E-4</v>
      </c>
      <c r="D8" s="214"/>
      <c r="E8" s="214">
        <f>(E7-$AP7)^2</f>
        <v>1.0839962289376401E-2</v>
      </c>
      <c r="F8" s="215"/>
      <c r="G8" s="215">
        <f>(G7-$AP7)^2</f>
        <v>9.7466714235853761E-5</v>
      </c>
      <c r="H8" s="216"/>
      <c r="I8" s="216">
        <f>(I7-$AP7)^2</f>
        <v>3.1767262478769836E-3</v>
      </c>
      <c r="J8" s="217"/>
      <c r="K8" s="217">
        <f>(K7-$AP7)^2</f>
        <v>7.0598328783854167E-3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9"/>
      <c r="AQ8" s="29"/>
      <c r="AR8" s="29"/>
      <c r="AS8" s="211"/>
      <c r="AT8" s="29"/>
      <c r="AU8" s="29"/>
      <c r="AV8" s="29"/>
      <c r="AW8" s="29"/>
      <c r="AX8" s="29"/>
      <c r="AY8" s="29"/>
      <c r="AZ8" s="29"/>
      <c r="BA8" s="29"/>
      <c r="BB8" s="29"/>
      <c r="BC8" s="29"/>
    </row>
    <row r="9" spans="1:55">
      <c r="A9" s="207">
        <v>200</v>
      </c>
      <c r="B9" s="208"/>
      <c r="C9" s="208">
        <v>0.22039092264369259</v>
      </c>
      <c r="D9" s="209"/>
      <c r="E9" s="209">
        <v>-5.7927838464067342E-2</v>
      </c>
      <c r="F9" s="178"/>
      <c r="G9" s="178">
        <v>9.6163386803381531E-2</v>
      </c>
      <c r="H9" s="210"/>
      <c r="I9" s="210">
        <v>4.1353072533298625E-2</v>
      </c>
      <c r="J9" s="179"/>
      <c r="K9" s="179">
        <v>0.23221376571806415</v>
      </c>
      <c r="L9" s="29"/>
      <c r="M9" s="29"/>
      <c r="N9" s="2"/>
      <c r="O9" s="2"/>
      <c r="P9" s="2"/>
      <c r="Q9" s="2"/>
      <c r="R9" s="29"/>
      <c r="S9" s="29"/>
      <c r="T9" s="29"/>
      <c r="U9" s="29"/>
      <c r="V9" s="2"/>
      <c r="W9" s="2"/>
      <c r="X9" s="2"/>
      <c r="Y9" s="2"/>
      <c r="Z9" s="29"/>
      <c r="AA9" s="29"/>
      <c r="AB9" s="29"/>
      <c r="AC9" s="29"/>
      <c r="AD9" s="2"/>
      <c r="AE9" s="2"/>
      <c r="AF9" s="2"/>
      <c r="AG9" s="2"/>
      <c r="AH9" s="29"/>
      <c r="AI9" s="29"/>
      <c r="AJ9" s="29"/>
      <c r="AK9" s="29"/>
      <c r="AL9" s="29"/>
      <c r="AM9" s="29"/>
      <c r="AN9" s="29"/>
      <c r="AO9" s="29"/>
      <c r="AP9" s="29">
        <f>AVERAGE(B9:AK9)</f>
        <v>0.10643866184687392</v>
      </c>
      <c r="AQ9" s="29" t="s">
        <v>76</v>
      </c>
      <c r="AR9" s="29">
        <f>AP9-AP13</f>
        <v>7.4078923171516986E-2</v>
      </c>
      <c r="AS9" s="211">
        <f>AR9^2</f>
        <v>5.4876868582515162E-3</v>
      </c>
      <c r="AT9" s="29"/>
      <c r="AU9" s="29"/>
      <c r="AV9" s="29"/>
      <c r="AW9" s="29"/>
      <c r="AX9" s="29"/>
      <c r="AY9" s="29"/>
      <c r="AZ9" s="29"/>
      <c r="BA9" s="29"/>
      <c r="BB9" s="29"/>
      <c r="BC9" s="29"/>
    </row>
    <row r="10" spans="1:55">
      <c r="A10" s="212" t="s">
        <v>77</v>
      </c>
      <c r="B10" s="213"/>
      <c r="C10" s="213">
        <f>(C9-$AP9)^2</f>
        <v>1.2985117740706176E-2</v>
      </c>
      <c r="D10" s="214"/>
      <c r="E10" s="214">
        <f>(E9-$AP9)^2</f>
        <v>2.7016346424466656E-2</v>
      </c>
      <c r="F10" s="215"/>
      <c r="G10" s="215">
        <f>(G9-$AP9)^2</f>
        <v>1.0558127721941755E-4</v>
      </c>
      <c r="H10" s="216"/>
      <c r="I10" s="216">
        <f>(I9-$AP9)^2</f>
        <v>4.236133936295388E-3</v>
      </c>
      <c r="J10" s="217"/>
      <c r="K10" s="217">
        <f>(K9-$AP9)^2</f>
        <v>1.5819376753808692E-2</v>
      </c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9"/>
      <c r="AQ10" s="29"/>
      <c r="AR10" s="29"/>
      <c r="AS10" s="211"/>
      <c r="AT10" s="29"/>
      <c r="AU10" s="29"/>
      <c r="AV10" s="29"/>
      <c r="AW10" s="29"/>
      <c r="AX10" s="29"/>
      <c r="AY10" s="29"/>
      <c r="AZ10" s="29"/>
      <c r="BA10" s="29"/>
      <c r="BB10" s="29"/>
      <c r="BC10" s="29"/>
    </row>
    <row r="11" spans="1:55">
      <c r="A11" s="207">
        <v>220</v>
      </c>
      <c r="B11" s="208"/>
      <c r="C11" s="208">
        <v>0.21982295027715346</v>
      </c>
      <c r="D11" s="209"/>
      <c r="E11" s="209">
        <v>0.18069900024788282</v>
      </c>
      <c r="F11" s="178"/>
      <c r="G11" s="178">
        <v>0.11323092170464945</v>
      </c>
      <c r="H11" s="210"/>
      <c r="I11" s="210">
        <v>0.11208391839431729</v>
      </c>
      <c r="J11" s="179"/>
      <c r="K11" s="179">
        <v>0.11341483561869833</v>
      </c>
      <c r="L11" s="29"/>
      <c r="M11" s="29"/>
      <c r="N11" s="2"/>
      <c r="O11" s="2"/>
      <c r="P11" s="2"/>
      <c r="Q11" s="2"/>
      <c r="R11" s="29"/>
      <c r="S11" s="29"/>
      <c r="T11" s="29"/>
      <c r="U11" s="29"/>
      <c r="V11" s="2"/>
      <c r="W11" s="2"/>
      <c r="X11" s="2"/>
      <c r="Y11" s="2"/>
      <c r="Z11" s="29"/>
      <c r="AA11" s="29"/>
      <c r="AB11" s="29"/>
      <c r="AC11" s="29"/>
      <c r="AD11" s="2"/>
      <c r="AE11" s="2"/>
      <c r="AF11" s="2"/>
      <c r="AG11" s="2"/>
      <c r="AH11" s="29"/>
      <c r="AI11" s="29"/>
      <c r="AJ11" s="29"/>
      <c r="AK11" s="29"/>
      <c r="AL11" s="29"/>
      <c r="AM11" s="29"/>
      <c r="AN11" s="29"/>
      <c r="AO11" s="29"/>
      <c r="AP11" s="29">
        <f>AVERAGE(B11:AK11)</f>
        <v>0.14785032524854028</v>
      </c>
      <c r="AQ11" s="29" t="s">
        <v>78</v>
      </c>
      <c r="AR11" s="29">
        <f>AP11-AP13</f>
        <v>0.11549058657318334</v>
      </c>
      <c r="AS11" s="211">
        <f>AR11^2</f>
        <v>1.3338075587017956E-2</v>
      </c>
      <c r="AT11" s="29"/>
      <c r="AU11" s="29"/>
      <c r="AV11" s="29"/>
      <c r="AW11" s="29"/>
      <c r="AX11" s="29"/>
      <c r="AY11" s="29"/>
      <c r="AZ11" s="29"/>
      <c r="BA11" s="29"/>
      <c r="BB11" s="29"/>
      <c r="BC11" s="29"/>
    </row>
    <row r="12" spans="1:55">
      <c r="A12" s="64" t="s">
        <v>79</v>
      </c>
      <c r="B12" s="213"/>
      <c r="C12" s="213">
        <f>(C11-$AP11)^2</f>
        <v>5.180058753509356E-3</v>
      </c>
      <c r="D12" s="214"/>
      <c r="E12" s="214">
        <f>(E11-$AP11)^2</f>
        <v>1.0790354492124321E-3</v>
      </c>
      <c r="F12" s="215"/>
      <c r="G12" s="215">
        <f>(G11-$AP11)^2</f>
        <v>1.1985031017347609E-3</v>
      </c>
      <c r="H12" s="216"/>
      <c r="I12" s="216">
        <f>(I11-$AP11)^2</f>
        <v>1.2792358592618089E-3</v>
      </c>
      <c r="J12" s="217"/>
      <c r="K12" s="217">
        <f>(K11-$AP11)^2</f>
        <v>1.1858029460469518E-3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"/>
      <c r="AQ12" s="2"/>
      <c r="AR12" s="2"/>
      <c r="AS12" s="21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98" t="s">
        <v>80</v>
      </c>
      <c r="AN13" s="299"/>
      <c r="AO13" s="299"/>
      <c r="AP13" s="29">
        <f>AVERAGE(AP7:AP11)</f>
        <v>3.2359738675356936E-2</v>
      </c>
      <c r="AQ13" s="2" t="s">
        <v>81</v>
      </c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18" t="s">
        <v>82</v>
      </c>
      <c r="B14" s="219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20" t="s">
        <v>83</v>
      </c>
      <c r="B15" s="221">
        <f>(AP18*AS7)+(AP18*AS9)+(AP18*AS11)</f>
        <v>0.27381180735057753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 t="s">
        <v>84</v>
      </c>
      <c r="AM15" s="298" t="s">
        <v>85</v>
      </c>
      <c r="AN15" s="299"/>
      <c r="AO15" s="299"/>
      <c r="AP15" s="2">
        <f>COUNT(AP7:AP11)</f>
        <v>3</v>
      </c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20" t="s">
        <v>86</v>
      </c>
      <c r="B16" s="221">
        <f>(B15)/(B17)</f>
        <v>0.13690590367528876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 t="s">
        <v>87</v>
      </c>
      <c r="AM16" s="298" t="s">
        <v>88</v>
      </c>
      <c r="AN16" s="299"/>
      <c r="AO16" s="299"/>
      <c r="AP16" s="2">
        <f>AP18*AP15</f>
        <v>15</v>
      </c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22" t="s">
        <v>89</v>
      </c>
      <c r="B17" s="223">
        <f>AP15-1</f>
        <v>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2" t="s">
        <v>90</v>
      </c>
      <c r="AM18" s="298" t="s">
        <v>91</v>
      </c>
      <c r="AN18" s="299"/>
      <c r="AO18" s="299"/>
      <c r="AP18" s="105">
        <f>COUNT(B7:AO7)</f>
        <v>5</v>
      </c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18" t="s">
        <v>92</v>
      </c>
      <c r="B19" s="219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20" t="s">
        <v>93</v>
      </c>
      <c r="B20" s="221">
        <f>SUM(B21:B23)</f>
        <v>9.1956013822669921E-2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24" t="s">
        <v>94</v>
      </c>
      <c r="B21" s="225">
        <f>SUM(B8:AO8)</f>
        <v>2.1870821580408283E-2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24" t="s">
        <v>95</v>
      </c>
      <c r="B22" s="225">
        <f>SUM(B10:AO10)</f>
        <v>6.0162556132496325E-2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24" t="s">
        <v>96</v>
      </c>
      <c r="B23" s="225">
        <f>SUM(B12:AO12)</f>
        <v>9.92263610976531E-3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20" t="s">
        <v>97</v>
      </c>
      <c r="B24" s="221">
        <f>B20/B25</f>
        <v>7.6630011518891601E-3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22" t="s">
        <v>98</v>
      </c>
      <c r="B25" s="226">
        <f>AP16-AP15</f>
        <v>12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18" t="s">
        <v>99</v>
      </c>
      <c r="B27" s="100" t="s">
        <v>100</v>
      </c>
      <c r="C27" s="100"/>
      <c r="D27" s="100" t="s">
        <v>101</v>
      </c>
      <c r="E27" s="100" t="s">
        <v>102</v>
      </c>
      <c r="F27" s="100"/>
      <c r="G27" s="100"/>
      <c r="H27" s="100"/>
      <c r="I27" s="100" t="s">
        <v>103</v>
      </c>
      <c r="J27" s="100"/>
      <c r="K27" s="219"/>
      <c r="L27" s="227">
        <f>B28-A39</f>
        <v>13.980539798582628</v>
      </c>
      <c r="M27" s="2" t="s">
        <v>104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20" t="s">
        <v>105</v>
      </c>
      <c r="B28" s="228">
        <f>B16/B24</f>
        <v>17.865833628582628</v>
      </c>
      <c r="C28" s="2"/>
      <c r="D28" s="2" t="s">
        <v>106</v>
      </c>
      <c r="E28" s="2" t="s">
        <v>107</v>
      </c>
      <c r="F28" s="2"/>
      <c r="G28" s="2"/>
      <c r="H28" s="2"/>
      <c r="I28" s="2" t="s">
        <v>108</v>
      </c>
      <c r="J28" s="2"/>
      <c r="K28" s="229"/>
      <c r="L28" s="227">
        <f>A39-B28</f>
        <v>-13.980539798582628</v>
      </c>
      <c r="M28" s="2" t="s">
        <v>109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100"/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30"/>
      <c r="B32" s="230"/>
      <c r="C32" s="230"/>
      <c r="D32" s="230"/>
      <c r="E32" s="230"/>
      <c r="F32" s="74"/>
      <c r="G32" s="74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74"/>
      <c r="B33" s="74"/>
      <c r="C33" s="74"/>
      <c r="D33" s="74"/>
      <c r="E33" s="74"/>
      <c r="F33" s="74"/>
      <c r="G33" s="74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161"/>
      <c r="B34" s="161"/>
      <c r="C34" s="161"/>
      <c r="D34" s="161"/>
      <c r="E34" s="161"/>
      <c r="F34" s="161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18" t="s">
        <v>110</v>
      </c>
      <c r="B37" s="100"/>
      <c r="C37" s="100"/>
      <c r="D37" s="100"/>
      <c r="E37" s="219"/>
      <c r="F37" s="231" t="s">
        <v>111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20" t="s">
        <v>112</v>
      </c>
      <c r="B38" s="2" t="s">
        <v>113</v>
      </c>
      <c r="C38" s="2">
        <f>B17</f>
        <v>2</v>
      </c>
      <c r="D38" s="2" t="s">
        <v>114</v>
      </c>
      <c r="E38" s="229">
        <f>B25</f>
        <v>12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232">
        <v>3.8852938300000002</v>
      </c>
      <c r="B39" s="3"/>
      <c r="C39" s="3"/>
      <c r="D39" s="3"/>
      <c r="E39" s="23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18" t="s">
        <v>115</v>
      </c>
      <c r="B41" s="103"/>
      <c r="C41" s="103"/>
      <c r="D41" s="103"/>
      <c r="E41" s="103"/>
      <c r="F41" s="103"/>
      <c r="G41" s="103"/>
      <c r="H41" s="234"/>
      <c r="I41" s="76"/>
      <c r="J41" s="76"/>
      <c r="K41" s="76"/>
      <c r="L41" s="7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35">
        <f>(B15)/(B15+B20)</f>
        <v>0.74859457694307507</v>
      </c>
      <c r="B42" s="76"/>
      <c r="C42" s="76"/>
      <c r="D42" s="76"/>
      <c r="E42" s="76"/>
      <c r="F42" s="76"/>
      <c r="G42" s="76"/>
      <c r="H42" s="236"/>
      <c r="I42" s="105">
        <v>0.01</v>
      </c>
      <c r="J42" s="2" t="s">
        <v>116</v>
      </c>
      <c r="K42" s="76"/>
      <c r="L42" s="237" t="s">
        <v>117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38">
        <f>100*A42</f>
        <v>74.859457694307508</v>
      </c>
      <c r="B43" s="2" t="s">
        <v>118</v>
      </c>
      <c r="C43" s="76"/>
      <c r="D43" s="76"/>
      <c r="E43" s="76"/>
      <c r="F43" s="76"/>
      <c r="G43" s="76"/>
      <c r="H43" s="236"/>
      <c r="I43" s="105">
        <v>0.06</v>
      </c>
      <c r="J43" s="2" t="s">
        <v>119</v>
      </c>
      <c r="K43" s="76"/>
      <c r="L43" s="7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39" t="s">
        <v>120</v>
      </c>
      <c r="B44" s="240" t="s">
        <v>121</v>
      </c>
      <c r="C44" s="3" t="s">
        <v>122</v>
      </c>
      <c r="D44" s="107"/>
      <c r="E44" s="107"/>
      <c r="F44" s="107"/>
      <c r="G44" s="107"/>
      <c r="H44" s="241"/>
      <c r="I44" s="105">
        <v>0.14000000000000001</v>
      </c>
      <c r="J44" s="2" t="s">
        <v>123</v>
      </c>
      <c r="K44" s="76"/>
      <c r="L44" s="7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107"/>
      <c r="B45" s="107"/>
      <c r="C45" s="107"/>
      <c r="D45" s="107"/>
      <c r="E45" s="107"/>
      <c r="F45" s="107"/>
      <c r="G45" s="107"/>
      <c r="H45" s="107"/>
      <c r="I45" s="76"/>
      <c r="J45" s="76"/>
      <c r="K45" s="76"/>
      <c r="L45" s="7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20" t="s">
        <v>124</v>
      </c>
      <c r="B46" s="2" t="s">
        <v>125</v>
      </c>
      <c r="C46" s="76"/>
      <c r="D46" s="76"/>
      <c r="E46" s="76"/>
      <c r="F46" s="76"/>
      <c r="G46" s="76"/>
      <c r="H46" s="236"/>
      <c r="I46" s="105">
        <v>0.1</v>
      </c>
      <c r="J46" s="2" t="s">
        <v>116</v>
      </c>
      <c r="K46" s="76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42">
        <f>SQRT(A42^2)/(1-(A42^2))</f>
        <v>1.7028755420840127</v>
      </c>
      <c r="B47" s="1" t="s">
        <v>121</v>
      </c>
      <c r="C47" s="76"/>
      <c r="D47" s="76"/>
      <c r="E47" s="76"/>
      <c r="F47" s="76"/>
      <c r="G47" s="76"/>
      <c r="H47" s="236"/>
      <c r="I47" s="105">
        <v>0.25</v>
      </c>
      <c r="J47" s="2" t="s">
        <v>119</v>
      </c>
      <c r="K47" s="76"/>
      <c r="L47" s="7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43"/>
      <c r="B48" s="107"/>
      <c r="C48" s="107"/>
      <c r="D48" s="107"/>
      <c r="E48" s="107"/>
      <c r="F48" s="107"/>
      <c r="G48" s="107"/>
      <c r="H48" s="241"/>
      <c r="I48" s="105">
        <v>0.4</v>
      </c>
      <c r="J48" s="2" t="s">
        <v>123</v>
      </c>
      <c r="K48" s="76"/>
      <c r="L48" s="7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107"/>
      <c r="B49" s="107"/>
      <c r="C49" s="107"/>
      <c r="D49" s="107"/>
      <c r="E49" s="107"/>
      <c r="F49" s="107"/>
      <c r="G49" s="107"/>
      <c r="H49" s="107"/>
      <c r="I49" s="76"/>
      <c r="J49" s="76"/>
      <c r="K49" s="76"/>
      <c r="L49" s="7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20" t="s">
        <v>126</v>
      </c>
      <c r="B50" s="2" t="s">
        <v>127</v>
      </c>
      <c r="C50" s="76"/>
      <c r="D50" s="76"/>
      <c r="E50" s="76"/>
      <c r="F50" s="76"/>
      <c r="G50" s="76"/>
      <c r="H50" s="236"/>
      <c r="I50" s="76"/>
      <c r="J50" s="76"/>
      <c r="K50" s="76"/>
      <c r="L50" s="76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244">
        <f>(B15-(B17*B24))/(B15+B20+B24)</f>
        <v>0.69219193915852573</v>
      </c>
      <c r="B51" s="1" t="s">
        <v>121</v>
      </c>
      <c r="C51" s="76"/>
      <c r="D51" s="76"/>
      <c r="E51" s="76"/>
      <c r="F51" s="76"/>
      <c r="G51" s="76"/>
      <c r="H51" s="236"/>
      <c r="I51" s="105">
        <v>0.01</v>
      </c>
      <c r="J51" s="2" t="s">
        <v>116</v>
      </c>
      <c r="K51" s="76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45"/>
      <c r="B52" s="76"/>
      <c r="C52" s="76"/>
      <c r="D52" s="76"/>
      <c r="E52" s="76"/>
      <c r="F52" s="76"/>
      <c r="G52" s="76"/>
      <c r="H52" s="236"/>
      <c r="I52" s="105">
        <v>0.06</v>
      </c>
      <c r="J52" s="2" t="s">
        <v>119</v>
      </c>
      <c r="K52" s="76"/>
      <c r="L52" s="7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46" t="s">
        <v>128</v>
      </c>
      <c r="B53" s="107"/>
      <c r="C53" s="107"/>
      <c r="D53" s="107"/>
      <c r="E53" s="107"/>
      <c r="F53" s="107"/>
      <c r="G53" s="107"/>
      <c r="H53" s="241"/>
      <c r="I53" s="105">
        <v>0.14000000000000001</v>
      </c>
      <c r="J53" s="2" t="s">
        <v>123</v>
      </c>
      <c r="K53" s="76"/>
      <c r="L53" s="7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" t="s">
        <v>129</v>
      </c>
      <c r="B56" s="2" t="s">
        <v>130</v>
      </c>
      <c r="C56" s="76"/>
      <c r="D56" s="76"/>
      <c r="E56" s="76"/>
      <c r="F56" s="76"/>
      <c r="G56" s="237" t="s">
        <v>131</v>
      </c>
      <c r="H56" s="76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A57" s="76"/>
      <c r="B57" s="76"/>
      <c r="C57" s="76"/>
      <c r="D57" s="2" t="s">
        <v>132</v>
      </c>
      <c r="E57" s="84">
        <f>B24/AP18</f>
        <v>1.5326002303778321E-3</v>
      </c>
      <c r="F57" s="76"/>
      <c r="G57" s="76"/>
      <c r="H57" s="76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" t="s">
        <v>133</v>
      </c>
      <c r="B58" s="176">
        <f>E58/SQRT(E57)</f>
        <v>1.0578113732678067</v>
      </c>
      <c r="C58" s="76"/>
      <c r="D58" s="2" t="s">
        <v>134</v>
      </c>
      <c r="E58" s="84">
        <f>ABS(AP11-AP9)</f>
        <v>4.1411663401666354E-2</v>
      </c>
      <c r="F58" s="76"/>
      <c r="G58" s="76"/>
      <c r="H58" s="76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" t="s">
        <v>135</v>
      </c>
      <c r="B59" s="176">
        <f>E59/SQRT(E57)</f>
        <v>6.7345836407959121</v>
      </c>
      <c r="C59" s="76"/>
      <c r="D59" s="2" t="s">
        <v>134</v>
      </c>
      <c r="E59" s="84">
        <f>ABS(AP9-AP7)</f>
        <v>0.26364843291621731</v>
      </c>
      <c r="F59" s="76"/>
      <c r="G59" s="76"/>
      <c r="H59" s="76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 t="s">
        <v>136</v>
      </c>
      <c r="B60" s="176">
        <f>E60/SQRT(E57)</f>
        <v>7.792395014063719</v>
      </c>
      <c r="C60" s="76"/>
      <c r="D60" s="2" t="s">
        <v>134</v>
      </c>
      <c r="E60" s="84">
        <f>ABS(AP11-AP7)</f>
        <v>0.30506009631788367</v>
      </c>
      <c r="F60" s="76"/>
      <c r="G60" s="76"/>
      <c r="H60" s="76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76"/>
      <c r="B61" s="76"/>
      <c r="C61" s="76"/>
      <c r="D61" s="76"/>
      <c r="E61" s="76"/>
      <c r="F61" s="76"/>
      <c r="G61" s="76"/>
      <c r="H61" s="76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137</v>
      </c>
      <c r="B62" s="237" t="s">
        <v>138</v>
      </c>
      <c r="C62" s="76"/>
      <c r="D62" s="76"/>
      <c r="E62" s="76"/>
      <c r="F62" s="76"/>
      <c r="G62" s="76"/>
      <c r="H62" s="76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A63" s="2" t="s">
        <v>169</v>
      </c>
      <c r="B63" s="84">
        <v>3.77</v>
      </c>
      <c r="C63" s="76"/>
      <c r="D63" s="76"/>
      <c r="E63" s="76"/>
      <c r="F63" s="76"/>
      <c r="G63" s="76"/>
      <c r="H63" s="76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47" t="s">
        <v>140</v>
      </c>
      <c r="B64" s="105">
        <v>3.7730000000000001</v>
      </c>
      <c r="C64" s="76"/>
      <c r="D64" s="76"/>
      <c r="E64" s="76"/>
      <c r="F64" s="76"/>
      <c r="G64" s="76"/>
      <c r="H64" s="76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47" t="s">
        <v>141</v>
      </c>
      <c r="B65" s="105">
        <v>3.7749999999999999</v>
      </c>
      <c r="C65" s="76"/>
      <c r="D65" s="76"/>
      <c r="E65" s="76"/>
      <c r="F65" s="76"/>
      <c r="G65" s="76"/>
      <c r="H65" s="76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04"/>
      <c r="B72" s="300">
        <v>1</v>
      </c>
      <c r="C72" s="301"/>
      <c r="D72" s="301"/>
      <c r="E72" s="301"/>
      <c r="F72" s="301"/>
      <c r="G72" s="301"/>
      <c r="H72" s="301"/>
      <c r="I72" s="301"/>
      <c r="J72" s="301"/>
      <c r="K72" s="302"/>
      <c r="L72" s="303">
        <v>2</v>
      </c>
      <c r="M72" s="299"/>
      <c r="N72" s="299"/>
      <c r="O72" s="299"/>
      <c r="P72" s="299"/>
      <c r="Q72" s="299"/>
      <c r="R72" s="299"/>
      <c r="S72" s="299"/>
      <c r="T72" s="299"/>
      <c r="U72" s="299"/>
      <c r="V72" s="300">
        <v>3</v>
      </c>
      <c r="W72" s="301"/>
      <c r="X72" s="301"/>
      <c r="Y72" s="301"/>
      <c r="Z72" s="301"/>
      <c r="AA72" s="301"/>
      <c r="AB72" s="301"/>
      <c r="AC72" s="301"/>
      <c r="AD72" s="301"/>
      <c r="AE72" s="302"/>
      <c r="AF72" s="303">
        <v>4</v>
      </c>
      <c r="AG72" s="299"/>
      <c r="AH72" s="299"/>
      <c r="AI72" s="299"/>
      <c r="AJ72" s="299"/>
      <c r="AK72" s="299"/>
      <c r="AL72" s="299"/>
      <c r="AM72" s="299"/>
      <c r="AN72" s="299"/>
      <c r="AO72" s="299"/>
      <c r="AP72" s="300">
        <v>5</v>
      </c>
      <c r="AQ72" s="301"/>
      <c r="AR72" s="301"/>
      <c r="AS72" s="301"/>
      <c r="AT72" s="301"/>
      <c r="AU72" s="301"/>
      <c r="AV72" s="301"/>
      <c r="AW72" s="301"/>
      <c r="AX72" s="301"/>
      <c r="AY72" s="302"/>
      <c r="AZ72" s="204"/>
      <c r="BA72" s="204"/>
      <c r="BB72" s="204"/>
      <c r="BC72" s="204"/>
    </row>
    <row r="73" spans="1:55">
      <c r="A73" s="248"/>
      <c r="B73" s="249" t="s">
        <v>142</v>
      </c>
      <c r="C73" s="248" t="s">
        <v>143</v>
      </c>
      <c r="D73" s="248" t="s">
        <v>144</v>
      </c>
      <c r="E73" s="248" t="s">
        <v>145</v>
      </c>
      <c r="F73" s="250" t="s">
        <v>146</v>
      </c>
      <c r="G73" s="248" t="s">
        <v>147</v>
      </c>
      <c r="H73" s="248" t="s">
        <v>148</v>
      </c>
      <c r="I73" s="248" t="s">
        <v>149</v>
      </c>
      <c r="J73" s="248" t="s">
        <v>150</v>
      </c>
      <c r="K73" s="251" t="s">
        <v>13</v>
      </c>
      <c r="L73" s="249" t="s">
        <v>142</v>
      </c>
      <c r="M73" s="248" t="s">
        <v>143</v>
      </c>
      <c r="N73" s="248" t="s">
        <v>144</v>
      </c>
      <c r="O73" s="248" t="s">
        <v>145</v>
      </c>
      <c r="P73" s="250" t="s">
        <v>146</v>
      </c>
      <c r="Q73" s="248" t="s">
        <v>147</v>
      </c>
      <c r="R73" s="248" t="s">
        <v>148</v>
      </c>
      <c r="S73" s="248" t="s">
        <v>149</v>
      </c>
      <c r="T73" s="248" t="s">
        <v>150</v>
      </c>
      <c r="U73" s="251" t="s">
        <v>13</v>
      </c>
      <c r="V73" s="249" t="s">
        <v>142</v>
      </c>
      <c r="W73" s="248" t="s">
        <v>143</v>
      </c>
      <c r="X73" s="248" t="s">
        <v>144</v>
      </c>
      <c r="Y73" s="248" t="s">
        <v>145</v>
      </c>
      <c r="Z73" s="250" t="s">
        <v>146</v>
      </c>
      <c r="AA73" s="248" t="s">
        <v>147</v>
      </c>
      <c r="AB73" s="248" t="s">
        <v>148</v>
      </c>
      <c r="AC73" s="248" t="s">
        <v>149</v>
      </c>
      <c r="AD73" s="248" t="s">
        <v>150</v>
      </c>
      <c r="AE73" s="251" t="s">
        <v>13</v>
      </c>
      <c r="AF73" s="249" t="s">
        <v>142</v>
      </c>
      <c r="AG73" s="248" t="s">
        <v>143</v>
      </c>
      <c r="AH73" s="248" t="s">
        <v>144</v>
      </c>
      <c r="AI73" s="248" t="s">
        <v>145</v>
      </c>
      <c r="AJ73" s="251" t="s">
        <v>13</v>
      </c>
      <c r="AK73" s="248" t="s">
        <v>147</v>
      </c>
      <c r="AL73" s="248" t="s">
        <v>148</v>
      </c>
      <c r="AM73" s="248" t="s">
        <v>149</v>
      </c>
      <c r="AN73" s="248" t="s">
        <v>150</v>
      </c>
      <c r="AO73" s="251" t="s">
        <v>13</v>
      </c>
      <c r="AP73" s="249" t="s">
        <v>142</v>
      </c>
      <c r="AQ73" s="248" t="s">
        <v>143</v>
      </c>
      <c r="AR73" s="248" t="s">
        <v>144</v>
      </c>
      <c r="AS73" s="248" t="s">
        <v>145</v>
      </c>
      <c r="AT73" s="251" t="s">
        <v>13</v>
      </c>
      <c r="AU73" s="248" t="s">
        <v>147</v>
      </c>
      <c r="AV73" s="248" t="s">
        <v>148</v>
      </c>
      <c r="AW73" s="248" t="s">
        <v>149</v>
      </c>
      <c r="AX73" s="248" t="s">
        <v>150</v>
      </c>
      <c r="AY73" s="252" t="s">
        <v>13</v>
      </c>
      <c r="AZ73" s="248"/>
      <c r="BA73" s="248"/>
      <c r="BB73" s="248"/>
      <c r="BC73" s="248"/>
    </row>
    <row r="74" spans="1:55">
      <c r="A74" s="253" t="s">
        <v>151</v>
      </c>
      <c r="B74" s="254">
        <v>29.95</v>
      </c>
      <c r="C74" s="253">
        <v>29.96</v>
      </c>
      <c r="D74" s="253">
        <v>29.9</v>
      </c>
      <c r="E74" s="253">
        <v>29.91</v>
      </c>
      <c r="F74" s="250">
        <f t="shared" ref="F74:F75" si="0">AVERAGE(B74:E74)</f>
        <v>29.93</v>
      </c>
      <c r="G74" s="253">
        <v>30.14</v>
      </c>
      <c r="H74" s="253">
        <v>30.18</v>
      </c>
      <c r="I74" s="253">
        <v>30.04</v>
      </c>
      <c r="J74" s="253">
        <v>30.06</v>
      </c>
      <c r="K74" s="255">
        <f t="shared" ref="K74:K75" si="1">AVERAGE(G74:J74)</f>
        <v>30.105</v>
      </c>
      <c r="L74" s="256">
        <v>29.98</v>
      </c>
      <c r="M74" s="208">
        <v>29.96</v>
      </c>
      <c r="N74" s="208">
        <v>29.88</v>
      </c>
      <c r="O74" s="208">
        <v>29.89</v>
      </c>
      <c r="P74" s="250">
        <f t="shared" ref="P74:P75" si="2">AVERAGE(L74:O74)</f>
        <v>29.927499999999998</v>
      </c>
      <c r="Q74" s="2">
        <v>30.09</v>
      </c>
      <c r="R74" s="2">
        <v>30.16</v>
      </c>
      <c r="S74" s="2">
        <v>30.02</v>
      </c>
      <c r="T74" s="257">
        <v>30.04</v>
      </c>
      <c r="U74" s="255">
        <f t="shared" ref="U74:U75" si="3">AVERAGE(Q74:T74)</f>
        <v>30.077500000000001</v>
      </c>
      <c r="V74" s="256">
        <v>29.92</v>
      </c>
      <c r="W74" s="208">
        <v>29.92</v>
      </c>
      <c r="X74" s="208">
        <v>29.85</v>
      </c>
      <c r="Y74" s="208">
        <v>29.83</v>
      </c>
      <c r="Z74" s="250">
        <f t="shared" ref="Z74:Z75" si="4">AVERAGE(V74:Y74)</f>
        <v>29.88</v>
      </c>
      <c r="AA74" s="2">
        <v>30.12</v>
      </c>
      <c r="AB74" s="2">
        <v>30.14</v>
      </c>
      <c r="AC74" s="2">
        <v>30.03</v>
      </c>
      <c r="AD74" s="257">
        <v>30.01</v>
      </c>
      <c r="AE74" s="255">
        <f t="shared" ref="AE74:AE75" si="5">AVERAGE(AA74:AD74)</f>
        <v>30.075000000000003</v>
      </c>
      <c r="AF74" s="256">
        <v>29.95</v>
      </c>
      <c r="AG74" s="208">
        <v>29.94</v>
      </c>
      <c r="AH74" s="208">
        <v>29.85</v>
      </c>
      <c r="AI74" s="208">
        <v>29.86</v>
      </c>
      <c r="AJ74" s="255">
        <f t="shared" ref="AJ74:AJ75" si="6">AVERAGE(AF74:AI74)</f>
        <v>29.900000000000002</v>
      </c>
      <c r="AK74" s="2">
        <v>30.2</v>
      </c>
      <c r="AL74" s="2">
        <v>30.15</v>
      </c>
      <c r="AM74" s="2">
        <v>30.01</v>
      </c>
      <c r="AN74" s="257">
        <v>30.02</v>
      </c>
      <c r="AO74" s="255">
        <f t="shared" ref="AO74:AO75" si="7">AVERAGE(AK74:AN74)</f>
        <v>30.094999999999999</v>
      </c>
      <c r="AP74" s="256">
        <v>29.92</v>
      </c>
      <c r="AQ74" s="208">
        <v>29.9</v>
      </c>
      <c r="AR74" s="208">
        <v>29.8</v>
      </c>
      <c r="AS74" s="208">
        <v>29.83</v>
      </c>
      <c r="AT74" s="255">
        <f t="shared" ref="AT74:AT75" si="8">AVERAGE(AP74:AS74)</f>
        <v>29.862500000000001</v>
      </c>
      <c r="AU74" s="29">
        <v>30.11</v>
      </c>
      <c r="AV74" s="29">
        <v>30.11</v>
      </c>
      <c r="AW74" s="29">
        <v>30.02</v>
      </c>
      <c r="AX74" s="258">
        <v>30</v>
      </c>
      <c r="AY74" s="250">
        <f t="shared" ref="AY74:AY75" si="9">AVERAGE(AU74:AX74)</f>
        <v>30.06</v>
      </c>
      <c r="AZ74" s="2"/>
      <c r="BA74" s="2"/>
      <c r="BB74" s="2"/>
      <c r="BC74" s="2"/>
    </row>
    <row r="75" spans="1:55">
      <c r="A75" s="2" t="s">
        <v>152</v>
      </c>
      <c r="B75" s="259">
        <v>29.86</v>
      </c>
      <c r="C75" s="2">
        <v>29.75</v>
      </c>
      <c r="D75" s="260">
        <v>29.86326</v>
      </c>
      <c r="E75" s="261">
        <v>29.678239999999999</v>
      </c>
      <c r="F75" s="250">
        <f t="shared" si="0"/>
        <v>29.787875</v>
      </c>
      <c r="G75" s="261">
        <v>30.02</v>
      </c>
      <c r="H75" s="261">
        <v>30.17</v>
      </c>
      <c r="I75" s="261">
        <v>30.075700000000001</v>
      </c>
      <c r="J75" s="261">
        <v>29.933199999999999</v>
      </c>
      <c r="K75" s="255">
        <f t="shared" si="1"/>
        <v>30.049724999999999</v>
      </c>
      <c r="L75" s="114">
        <v>29.74</v>
      </c>
      <c r="M75" s="84">
        <v>29.86</v>
      </c>
      <c r="N75" s="114">
        <v>29.701419999999999</v>
      </c>
      <c r="O75" s="84">
        <v>29.853339999999999</v>
      </c>
      <c r="P75" s="250">
        <f t="shared" si="2"/>
        <v>29.788689999999999</v>
      </c>
      <c r="Q75" s="84">
        <v>29.94</v>
      </c>
      <c r="R75" s="84">
        <v>30.06</v>
      </c>
      <c r="S75" s="84">
        <v>29.936800000000002</v>
      </c>
      <c r="T75" s="84">
        <v>30.058800000000002</v>
      </c>
      <c r="U75" s="255">
        <f t="shared" si="3"/>
        <v>29.998900000000003</v>
      </c>
      <c r="V75" s="114">
        <v>29.78</v>
      </c>
      <c r="W75" s="84">
        <v>29.89</v>
      </c>
      <c r="X75" s="114">
        <v>29.776260000000001</v>
      </c>
      <c r="Y75" s="84">
        <v>29.891010000000001</v>
      </c>
      <c r="Z75" s="250">
        <f t="shared" si="4"/>
        <v>29.834317499999997</v>
      </c>
      <c r="AA75" s="84">
        <v>29.96</v>
      </c>
      <c r="AB75" s="84">
        <v>30.09</v>
      </c>
      <c r="AC75" s="84">
        <v>29.962399999999999</v>
      </c>
      <c r="AD75" s="84">
        <v>30.086600000000001</v>
      </c>
      <c r="AE75" s="255">
        <f t="shared" si="5"/>
        <v>30.024750000000001</v>
      </c>
      <c r="AF75" s="114">
        <v>29.79</v>
      </c>
      <c r="AG75" s="84">
        <v>29.86</v>
      </c>
      <c r="AH75" s="114">
        <v>29.775680000000001</v>
      </c>
      <c r="AI75" s="84">
        <v>29.871690000000001</v>
      </c>
      <c r="AJ75" s="255">
        <f t="shared" si="6"/>
        <v>29.8243425</v>
      </c>
      <c r="AK75" s="84">
        <v>30.13</v>
      </c>
      <c r="AL75" s="84">
        <v>30.05</v>
      </c>
      <c r="AM75" s="84">
        <v>30.000399999999999</v>
      </c>
      <c r="AN75" s="84">
        <v>30.078199999999999</v>
      </c>
      <c r="AO75" s="255">
        <f t="shared" si="7"/>
        <v>30.064649999999997</v>
      </c>
      <c r="AP75" s="117">
        <v>29.83</v>
      </c>
      <c r="AQ75" s="88">
        <v>29.73</v>
      </c>
      <c r="AR75" s="117">
        <v>29.82658</v>
      </c>
      <c r="AS75" s="88">
        <v>29.735939999999999</v>
      </c>
      <c r="AT75" s="255">
        <f t="shared" si="8"/>
        <v>29.780630000000002</v>
      </c>
      <c r="AU75" s="88">
        <v>30.12</v>
      </c>
      <c r="AV75" s="88">
        <v>30.01</v>
      </c>
      <c r="AW75" s="88">
        <v>30.0669</v>
      </c>
      <c r="AX75" s="88">
        <v>29.955100000000002</v>
      </c>
      <c r="AY75" s="250">
        <f t="shared" si="9"/>
        <v>30.038</v>
      </c>
      <c r="AZ75" s="2"/>
      <c r="BA75" s="2"/>
      <c r="BB75" s="2"/>
      <c r="BC75" s="2"/>
    </row>
    <row r="76" spans="1:55">
      <c r="A76" s="64" t="s">
        <v>153</v>
      </c>
      <c r="B76" s="262"/>
      <c r="C76" s="64"/>
      <c r="D76" s="64"/>
      <c r="E76" s="64"/>
      <c r="F76" s="263">
        <f>F75-F74</f>
        <v>-0.14212500000000006</v>
      </c>
      <c r="G76" s="26"/>
      <c r="H76" s="26"/>
      <c r="I76" s="26"/>
      <c r="J76" s="26"/>
      <c r="K76" s="263">
        <f>K75-K74</f>
        <v>-5.5275000000001739E-2</v>
      </c>
      <c r="L76" s="64"/>
      <c r="M76" s="64"/>
      <c r="N76" s="64"/>
      <c r="O76" s="64"/>
      <c r="P76" s="263">
        <f>P75-P74</f>
        <v>-0.13880999999999943</v>
      </c>
      <c r="Q76" s="64"/>
      <c r="R76" s="64"/>
      <c r="S76" s="64"/>
      <c r="T76" s="64"/>
      <c r="U76" s="263">
        <f>U75-U74</f>
        <v>-7.8599999999998005E-2</v>
      </c>
      <c r="V76" s="262"/>
      <c r="W76" s="64"/>
      <c r="X76" s="64"/>
      <c r="Y76" s="64"/>
      <c r="Z76" s="263">
        <f>Z75-Z74</f>
        <v>-4.5682500000001625E-2</v>
      </c>
      <c r="AA76" s="64"/>
      <c r="AB76" s="64"/>
      <c r="AC76" s="64"/>
      <c r="AD76" s="64"/>
      <c r="AE76" s="263">
        <f>AE75-AE74</f>
        <v>-5.0250000000001904E-2</v>
      </c>
      <c r="AF76" s="64"/>
      <c r="AG76" s="64"/>
      <c r="AH76" s="64"/>
      <c r="AI76" s="64"/>
      <c r="AJ76" s="263">
        <f>AJ75-AJ74</f>
        <v>-7.5657500000001932E-2</v>
      </c>
      <c r="AK76" s="64"/>
      <c r="AL76" s="64"/>
      <c r="AM76" s="64"/>
      <c r="AN76" s="64"/>
      <c r="AO76" s="263">
        <f>AO75-AO74</f>
        <v>-3.0350000000002098E-2</v>
      </c>
      <c r="AP76" s="262"/>
      <c r="AQ76" s="64"/>
      <c r="AR76" s="64"/>
      <c r="AS76" s="64"/>
      <c r="AT76" s="263">
        <f>AT75-AT74</f>
        <v>-8.1869999999998555E-2</v>
      </c>
      <c r="AU76" s="64"/>
      <c r="AV76" s="64"/>
      <c r="AW76" s="64"/>
      <c r="AX76" s="64"/>
      <c r="AY76" s="263">
        <f>AY75-AY74</f>
        <v>-2.1999999999998465E-2</v>
      </c>
      <c r="AZ76" s="64"/>
      <c r="BA76" s="64"/>
      <c r="BB76" s="64"/>
      <c r="BC76" s="64"/>
    </row>
    <row r="77" spans="1:55">
      <c r="A77" s="2">
        <v>180</v>
      </c>
      <c r="B77" s="259" t="s">
        <v>154</v>
      </c>
      <c r="C77" s="2"/>
      <c r="D77" s="2"/>
      <c r="E77" s="2"/>
      <c r="F77" s="250">
        <f>100*F76/F74</f>
        <v>-0.47485800200467776</v>
      </c>
      <c r="G77" s="29"/>
      <c r="H77" s="29"/>
      <c r="I77" s="29"/>
      <c r="J77" s="29"/>
      <c r="K77" s="250">
        <f>100*K76/K74</f>
        <v>-0.1836073741903396</v>
      </c>
      <c r="L77" s="2"/>
      <c r="M77" s="2"/>
      <c r="N77" s="2"/>
      <c r="O77" s="2"/>
      <c r="P77" s="250">
        <f>100*P76/P74</f>
        <v>-0.46382090050956293</v>
      </c>
      <c r="Q77" s="2"/>
      <c r="R77" s="2"/>
      <c r="S77" s="2"/>
      <c r="T77" s="2"/>
      <c r="U77" s="250">
        <f>100*U76/U74</f>
        <v>-0.26132491064748736</v>
      </c>
      <c r="V77" s="259"/>
      <c r="W77" s="2"/>
      <c r="X77" s="2"/>
      <c r="Y77" s="2"/>
      <c r="Z77" s="250">
        <f>100*Z76/Z74</f>
        <v>-0.1528865461847444</v>
      </c>
      <c r="AA77" s="2"/>
      <c r="AB77" s="2"/>
      <c r="AC77" s="2"/>
      <c r="AD77" s="2"/>
      <c r="AE77" s="250">
        <f>100*AE76/AE74</f>
        <v>-0.16708229426434545</v>
      </c>
      <c r="AF77" s="2"/>
      <c r="AG77" s="2"/>
      <c r="AH77" s="2"/>
      <c r="AI77" s="2"/>
      <c r="AJ77" s="250">
        <f>100*AJ76/AJ74</f>
        <v>-0.2530351170568626</v>
      </c>
      <c r="AK77" s="2"/>
      <c r="AL77" s="2"/>
      <c r="AM77" s="2"/>
      <c r="AN77" s="2"/>
      <c r="AO77" s="250">
        <f>100*AO76/AO74</f>
        <v>-0.10084731683004519</v>
      </c>
      <c r="AP77" s="259"/>
      <c r="AQ77" s="2"/>
      <c r="AR77" s="2"/>
      <c r="AS77" s="2"/>
      <c r="AT77" s="250">
        <f>100*AT76/AT74</f>
        <v>-0.27415655085809476</v>
      </c>
      <c r="AU77" s="2"/>
      <c r="AV77" s="2"/>
      <c r="AW77" s="2"/>
      <c r="AX77" s="2"/>
      <c r="AY77" s="250">
        <f>100*AY76/AY74</f>
        <v>-7.3186959414499222E-2</v>
      </c>
      <c r="AZ77" s="2"/>
      <c r="BA77" s="2"/>
      <c r="BB77" s="2"/>
      <c r="BC77" s="2"/>
    </row>
    <row r="78" spans="1:55">
      <c r="A78" s="253" t="s">
        <v>155</v>
      </c>
      <c r="B78" s="264">
        <v>29.97</v>
      </c>
      <c r="C78" s="265">
        <v>29.98</v>
      </c>
      <c r="D78" s="265">
        <v>29.95</v>
      </c>
      <c r="E78" s="265">
        <v>29.91</v>
      </c>
      <c r="F78" s="266">
        <f t="shared" ref="F78:F79" si="10">AVERAGE(B78:E78)</f>
        <v>29.952500000000001</v>
      </c>
      <c r="G78" s="267">
        <v>30.2</v>
      </c>
      <c r="H78" s="267">
        <v>30.28</v>
      </c>
      <c r="I78" s="267">
        <v>30.16</v>
      </c>
      <c r="J78" s="267">
        <v>30.1</v>
      </c>
      <c r="K78" s="268">
        <f t="shared" ref="K78:K79" si="11">AVERAGE(G78:J78)</f>
        <v>30.185000000000002</v>
      </c>
      <c r="L78" s="265">
        <v>29.99</v>
      </c>
      <c r="M78" s="265">
        <v>30.03</v>
      </c>
      <c r="N78" s="265">
        <v>29.96</v>
      </c>
      <c r="O78" s="265">
        <v>29.97</v>
      </c>
      <c r="P78" s="266">
        <f t="shared" ref="P78:P79" si="12">AVERAGE(L78:O78)</f>
        <v>29.987499999999997</v>
      </c>
      <c r="Q78" s="267">
        <v>30.26</v>
      </c>
      <c r="R78" s="267">
        <v>30.32</v>
      </c>
      <c r="S78" s="267">
        <v>30.18</v>
      </c>
      <c r="T78" s="267">
        <v>30.08</v>
      </c>
      <c r="U78" s="268">
        <f t="shared" ref="U78:U79" si="13">AVERAGE(Q78:T78)</f>
        <v>30.209999999999997</v>
      </c>
      <c r="V78" s="265">
        <v>30.07</v>
      </c>
      <c r="W78" s="265">
        <v>30.08</v>
      </c>
      <c r="X78" s="265">
        <v>30</v>
      </c>
      <c r="Y78" s="265">
        <v>30.01</v>
      </c>
      <c r="Z78" s="266">
        <f t="shared" ref="Z78:Z79" si="14">AVERAGE(V78:Y78)</f>
        <v>30.040000000000003</v>
      </c>
      <c r="AA78" s="267">
        <v>30.3</v>
      </c>
      <c r="AB78" s="267">
        <v>30.33</v>
      </c>
      <c r="AC78" s="267">
        <v>30.2</v>
      </c>
      <c r="AD78" s="267">
        <v>30.11</v>
      </c>
      <c r="AE78" s="268">
        <f t="shared" ref="AE78:AE79" si="15">AVERAGE(AA78:AD78)</f>
        <v>30.234999999999999</v>
      </c>
      <c r="AF78" s="265">
        <v>30.07</v>
      </c>
      <c r="AG78" s="265">
        <v>30.07</v>
      </c>
      <c r="AH78" s="265">
        <v>30.01</v>
      </c>
      <c r="AI78" s="265">
        <v>29.99</v>
      </c>
      <c r="AJ78" s="268">
        <f t="shared" ref="AJ78:AJ79" si="16">AVERAGE(AF78:AI78)</f>
        <v>30.035</v>
      </c>
      <c r="AK78" s="267">
        <v>30.32</v>
      </c>
      <c r="AL78" s="267">
        <v>30.25</v>
      </c>
      <c r="AM78" s="267">
        <v>30.15</v>
      </c>
      <c r="AN78" s="267">
        <v>30.19</v>
      </c>
      <c r="AO78" s="268">
        <f t="shared" ref="AO78:AO79" si="17">AVERAGE(AK78:AN78)</f>
        <v>30.227499999999999</v>
      </c>
      <c r="AP78" s="265">
        <v>30.04</v>
      </c>
      <c r="AQ78" s="265">
        <v>30.03</v>
      </c>
      <c r="AR78" s="265">
        <v>29.99</v>
      </c>
      <c r="AS78" s="265">
        <v>29.98</v>
      </c>
      <c r="AT78" s="268">
        <f t="shared" ref="AT78:AT79" si="18">AVERAGE(AP78:AS78)</f>
        <v>30.01</v>
      </c>
      <c r="AU78" s="269">
        <v>30.33</v>
      </c>
      <c r="AV78" s="269">
        <v>30.25</v>
      </c>
      <c r="AW78" s="269">
        <v>30.12</v>
      </c>
      <c r="AX78" s="269">
        <v>30.18</v>
      </c>
      <c r="AY78" s="266">
        <f t="shared" ref="AY78:AY79" si="19">AVERAGE(AU78:AX78)</f>
        <v>30.22</v>
      </c>
      <c r="AZ78" s="2"/>
      <c r="BA78" s="2"/>
      <c r="BB78" s="2"/>
      <c r="BC78" s="2"/>
    </row>
    <row r="79" spans="1:55">
      <c r="A79" s="2" t="s">
        <v>156</v>
      </c>
      <c r="B79" s="270">
        <v>29.82</v>
      </c>
      <c r="C79" s="24">
        <v>29.869309999999999</v>
      </c>
      <c r="D79" s="105">
        <v>29.94</v>
      </c>
      <c r="E79" s="25">
        <v>29.94068</v>
      </c>
      <c r="F79" s="266">
        <f t="shared" si="10"/>
        <v>29.892497500000001</v>
      </c>
      <c r="G79" s="105">
        <v>30.24</v>
      </c>
      <c r="H79" s="25">
        <v>30.1419</v>
      </c>
      <c r="I79" s="105">
        <v>30.36</v>
      </c>
      <c r="J79" s="25">
        <v>30.264199999999999</v>
      </c>
      <c r="K79" s="268">
        <f t="shared" si="11"/>
        <v>30.251525000000001</v>
      </c>
      <c r="L79" s="105">
        <v>29.87</v>
      </c>
      <c r="M79" s="105">
        <v>29.92</v>
      </c>
      <c r="N79" s="114">
        <v>29.869299999999999</v>
      </c>
      <c r="O79" s="84">
        <v>29.927810000000001</v>
      </c>
      <c r="P79" s="266">
        <f t="shared" si="12"/>
        <v>29.896777499999999</v>
      </c>
      <c r="Q79" s="105">
        <v>30.16</v>
      </c>
      <c r="R79" s="105">
        <v>30.26</v>
      </c>
      <c r="S79" s="84">
        <v>30.121600000000001</v>
      </c>
      <c r="T79" s="84">
        <v>30.228400000000001</v>
      </c>
      <c r="U79" s="268">
        <f t="shared" si="13"/>
        <v>30.192500000000003</v>
      </c>
      <c r="V79" s="105">
        <v>29.94</v>
      </c>
      <c r="W79" s="105">
        <v>30</v>
      </c>
      <c r="X79" s="114">
        <v>29.939969999999999</v>
      </c>
      <c r="Y79" s="84">
        <v>29.9954</v>
      </c>
      <c r="Z79" s="266">
        <f t="shared" si="14"/>
        <v>29.968842500000001</v>
      </c>
      <c r="AA79" s="105">
        <v>30.22</v>
      </c>
      <c r="AB79" s="105">
        <v>30.34</v>
      </c>
      <c r="AC79" s="84">
        <v>30.186800000000002</v>
      </c>
      <c r="AD79" s="84">
        <v>30.3095</v>
      </c>
      <c r="AE79" s="268">
        <f t="shared" si="15"/>
        <v>30.264075000000002</v>
      </c>
      <c r="AF79" s="105">
        <v>29.91</v>
      </c>
      <c r="AG79" s="105">
        <v>29.97</v>
      </c>
      <c r="AH79" s="114">
        <v>29.91488</v>
      </c>
      <c r="AI79" s="84">
        <v>29.964030000000001</v>
      </c>
      <c r="AJ79" s="268">
        <f t="shared" si="16"/>
        <v>29.939727499999996</v>
      </c>
      <c r="AK79" s="105">
        <v>30.19</v>
      </c>
      <c r="AL79" s="105">
        <v>30.29</v>
      </c>
      <c r="AM79" s="84">
        <v>30.193000000000001</v>
      </c>
      <c r="AN79" s="84">
        <v>30.286999999999999</v>
      </c>
      <c r="AO79" s="268">
        <f t="shared" si="17"/>
        <v>30.240000000000002</v>
      </c>
      <c r="AP79" s="105">
        <v>29.9</v>
      </c>
      <c r="AQ79" s="105">
        <v>29.97</v>
      </c>
      <c r="AR79" s="117">
        <v>29.912990000000001</v>
      </c>
      <c r="AS79" s="88">
        <v>29.99221</v>
      </c>
      <c r="AT79" s="268">
        <f t="shared" si="18"/>
        <v>29.9438</v>
      </c>
      <c r="AU79" s="105">
        <v>30.21</v>
      </c>
      <c r="AV79" s="105">
        <v>30.37</v>
      </c>
      <c r="AW79" s="88">
        <v>30.214400000000001</v>
      </c>
      <c r="AX79" s="88">
        <v>30.366299999999999</v>
      </c>
      <c r="AY79" s="266">
        <f t="shared" si="19"/>
        <v>30.290174999999998</v>
      </c>
      <c r="AZ79" s="2"/>
      <c r="BA79" s="2"/>
      <c r="BB79" s="2"/>
      <c r="BC79" s="2"/>
    </row>
    <row r="80" spans="1:55">
      <c r="A80" s="2"/>
      <c r="B80" s="259"/>
      <c r="C80" s="2"/>
      <c r="D80" s="2"/>
      <c r="E80" s="2"/>
      <c r="F80" s="263">
        <f>F79-F78</f>
        <v>-6.0002499999999515E-2</v>
      </c>
      <c r="G80" s="2"/>
      <c r="H80" s="2"/>
      <c r="I80" s="2"/>
      <c r="J80" s="2"/>
      <c r="K80" s="263">
        <f>K79-K78</f>
        <v>6.6524999999998613E-2</v>
      </c>
      <c r="L80" s="2"/>
      <c r="M80" s="2"/>
      <c r="N80" s="2"/>
      <c r="O80" s="2"/>
      <c r="P80" s="263">
        <f>P79-P78</f>
        <v>-9.0722499999998263E-2</v>
      </c>
      <c r="Q80" s="2"/>
      <c r="R80" s="2"/>
      <c r="S80" s="2"/>
      <c r="T80" s="2"/>
      <c r="U80" s="263">
        <f>U79-U78</f>
        <v>-1.7499999999994742E-2</v>
      </c>
      <c r="V80" s="259"/>
      <c r="W80" s="2"/>
      <c r="X80" s="2"/>
      <c r="Y80" s="2"/>
      <c r="Z80" s="263">
        <f>Z79-Z78</f>
        <v>-7.1157500000001761E-2</v>
      </c>
      <c r="AA80" s="2"/>
      <c r="AB80" s="2"/>
      <c r="AC80" s="2"/>
      <c r="AD80" s="2"/>
      <c r="AE80" s="263">
        <f>AE79-AE78</f>
        <v>2.9075000000002404E-2</v>
      </c>
      <c r="AF80" s="2"/>
      <c r="AG80" s="2"/>
      <c r="AH80" s="2"/>
      <c r="AI80" s="2"/>
      <c r="AJ80" s="263">
        <f>AJ79-AJ78</f>
        <v>-9.5272500000003646E-2</v>
      </c>
      <c r="AK80" s="2"/>
      <c r="AL80" s="2"/>
      <c r="AM80" s="2"/>
      <c r="AN80" s="2"/>
      <c r="AO80" s="263">
        <f>AO79-AO78</f>
        <v>1.2500000000002842E-2</v>
      </c>
      <c r="AP80" s="259"/>
      <c r="AQ80" s="2"/>
      <c r="AR80" s="2"/>
      <c r="AS80" s="2"/>
      <c r="AT80" s="263">
        <f>AT79-AT78</f>
        <v>-6.6200000000002035E-2</v>
      </c>
      <c r="AU80" s="2"/>
      <c r="AV80" s="2"/>
      <c r="AW80" s="2"/>
      <c r="AX80" s="2"/>
      <c r="AY80" s="263">
        <f>AY79-AY78</f>
        <v>7.0174999999998988E-2</v>
      </c>
      <c r="AZ80" s="2"/>
      <c r="BA80" s="2"/>
      <c r="BB80" s="2"/>
      <c r="BC80" s="2"/>
    </row>
    <row r="81" spans="1:55">
      <c r="A81" s="2">
        <v>200</v>
      </c>
      <c r="B81" s="259"/>
      <c r="C81" s="2"/>
      <c r="D81" s="2"/>
      <c r="E81" s="2"/>
      <c r="F81" s="250">
        <f>100*F80/F78</f>
        <v>-0.20032551539938073</v>
      </c>
      <c r="G81" s="2"/>
      <c r="H81" s="2"/>
      <c r="I81" s="2"/>
      <c r="J81" s="2"/>
      <c r="K81" s="250">
        <f>100*K80/K78</f>
        <v>0.22039092264369259</v>
      </c>
      <c r="L81" s="2"/>
      <c r="M81" s="2"/>
      <c r="N81" s="2"/>
      <c r="O81" s="2"/>
      <c r="P81" s="250">
        <f>100*P80/P78</f>
        <v>-0.30253438932888127</v>
      </c>
      <c r="Q81" s="2"/>
      <c r="R81" s="2"/>
      <c r="S81" s="2"/>
      <c r="T81" s="2"/>
      <c r="U81" s="250">
        <f>100*U80/U78</f>
        <v>-5.7927838464067342E-2</v>
      </c>
      <c r="V81" s="259"/>
      <c r="W81" s="2"/>
      <c r="X81" s="2"/>
      <c r="Y81" s="2"/>
      <c r="Z81" s="250">
        <f>100*Z80/Z78</f>
        <v>-0.23687583222370756</v>
      </c>
      <c r="AA81" s="2"/>
      <c r="AB81" s="2"/>
      <c r="AC81" s="2"/>
      <c r="AD81" s="2"/>
      <c r="AE81" s="250">
        <f>100*AE80/AE78</f>
        <v>9.6163386803381531E-2</v>
      </c>
      <c r="AF81" s="2"/>
      <c r="AG81" s="2"/>
      <c r="AH81" s="2"/>
      <c r="AI81" s="2"/>
      <c r="AJ81" s="250">
        <f>100*AJ80/AJ78</f>
        <v>-0.31720492758449692</v>
      </c>
      <c r="AK81" s="2"/>
      <c r="AL81" s="2"/>
      <c r="AM81" s="2"/>
      <c r="AN81" s="2"/>
      <c r="AO81" s="250">
        <f>100*AO80/AO78</f>
        <v>4.1353072533298625E-2</v>
      </c>
      <c r="AP81" s="259"/>
      <c r="AQ81" s="2"/>
      <c r="AR81" s="2"/>
      <c r="AS81" s="2"/>
      <c r="AT81" s="250">
        <f>100*AT80/AT78</f>
        <v>-0.22059313562146629</v>
      </c>
      <c r="AU81" s="2"/>
      <c r="AV81" s="2"/>
      <c r="AW81" s="2"/>
      <c r="AX81" s="2"/>
      <c r="AY81" s="250">
        <f>100*AY80/AY78</f>
        <v>0.23221376571806415</v>
      </c>
      <c r="AZ81" s="2"/>
      <c r="BA81" s="2"/>
      <c r="BB81" s="2"/>
      <c r="BC81" s="2"/>
    </row>
    <row r="82" spans="1:55">
      <c r="A82" s="253" t="s">
        <v>157</v>
      </c>
      <c r="B82" s="256">
        <v>29.99</v>
      </c>
      <c r="C82" s="208">
        <v>29.98</v>
      </c>
      <c r="D82" s="208">
        <v>29.93</v>
      </c>
      <c r="E82" s="208">
        <v>29.92</v>
      </c>
      <c r="F82" s="250">
        <f t="shared" ref="F82:F83" si="20">AVERAGE(B82:E82)</f>
        <v>29.955000000000002</v>
      </c>
      <c r="G82" s="2">
        <v>30.14</v>
      </c>
      <c r="H82" s="2">
        <v>30.31</v>
      </c>
      <c r="I82" s="2">
        <v>30.16</v>
      </c>
      <c r="J82" s="257">
        <v>30.26</v>
      </c>
      <c r="K82" s="255">
        <f t="shared" ref="K82:K83" si="21">AVERAGE(G82:J82)</f>
        <v>30.217500000000001</v>
      </c>
      <c r="L82" s="256">
        <v>29.91</v>
      </c>
      <c r="M82" s="208">
        <v>29.99</v>
      </c>
      <c r="N82" s="208">
        <v>29.92</v>
      </c>
      <c r="O82" s="208">
        <v>29.94</v>
      </c>
      <c r="P82" s="250">
        <f t="shared" ref="P82:P83" si="22">AVERAGE(L82:O82)</f>
        <v>29.939999999999998</v>
      </c>
      <c r="Q82" s="2">
        <v>30.29</v>
      </c>
      <c r="R82" s="2">
        <v>30.34</v>
      </c>
      <c r="S82" s="2">
        <v>30.24</v>
      </c>
      <c r="T82" s="257">
        <v>30.16</v>
      </c>
      <c r="U82" s="255">
        <f t="shared" ref="U82:U83" si="23">AVERAGE(Q82:T82)</f>
        <v>30.257499999999997</v>
      </c>
      <c r="V82" s="256">
        <v>29.89</v>
      </c>
      <c r="W82" s="208">
        <v>29.89</v>
      </c>
      <c r="X82" s="208">
        <v>29.9</v>
      </c>
      <c r="Y82" s="208">
        <v>29.86</v>
      </c>
      <c r="Z82" s="250">
        <f t="shared" ref="Z82:Z83" si="24">AVERAGE(V82:Y82)</f>
        <v>29.885000000000002</v>
      </c>
      <c r="AA82" s="2">
        <v>30.28</v>
      </c>
      <c r="AB82" s="2">
        <v>30.42</v>
      </c>
      <c r="AC82" s="2">
        <v>30.23</v>
      </c>
      <c r="AD82" s="257">
        <v>30.15</v>
      </c>
      <c r="AE82" s="255">
        <f t="shared" ref="AE82:AE83" si="25">AVERAGE(AA82:AD82)</f>
        <v>30.270000000000003</v>
      </c>
      <c r="AF82" s="256">
        <v>29.94</v>
      </c>
      <c r="AG82" s="208">
        <v>29.94</v>
      </c>
      <c r="AH82" s="208">
        <v>29.89</v>
      </c>
      <c r="AI82" s="208">
        <v>29.91</v>
      </c>
      <c r="AJ82" s="255">
        <f t="shared" ref="AJ82:AJ83" si="26">AVERAGE(AF82:AI82)</f>
        <v>29.92</v>
      </c>
      <c r="AK82" s="2">
        <v>30.38</v>
      </c>
      <c r="AL82" s="2">
        <v>30.29</v>
      </c>
      <c r="AM82" s="2">
        <v>30.15</v>
      </c>
      <c r="AN82" s="257">
        <v>30.25</v>
      </c>
      <c r="AO82" s="255">
        <f t="shared" ref="AO82:AO83" si="27">AVERAGE(AK82:AN82)</f>
        <v>30.267499999999998</v>
      </c>
      <c r="AP82" s="256">
        <v>29.96</v>
      </c>
      <c r="AQ82" s="208">
        <v>29.95</v>
      </c>
      <c r="AR82" s="208">
        <v>29.89</v>
      </c>
      <c r="AS82" s="208">
        <v>29.9</v>
      </c>
      <c r="AT82" s="255">
        <f t="shared" ref="AT82:AT83" si="28">AVERAGE(AP82:AS82)</f>
        <v>29.924999999999997</v>
      </c>
      <c r="AU82" s="29">
        <v>30.31</v>
      </c>
      <c r="AV82" s="29">
        <v>30.33</v>
      </c>
      <c r="AW82" s="29">
        <v>30.25</v>
      </c>
      <c r="AX82" s="258">
        <v>30.17</v>
      </c>
      <c r="AY82" s="250">
        <f t="shared" ref="AY82:AY83" si="29">AVERAGE(AU82:AX82)</f>
        <v>30.265000000000001</v>
      </c>
      <c r="AZ82" s="2"/>
      <c r="BA82" s="2"/>
      <c r="BB82" s="2"/>
      <c r="BC82" s="2"/>
    </row>
    <row r="83" spans="1:55">
      <c r="A83" s="2" t="s">
        <v>158</v>
      </c>
      <c r="B83" s="260">
        <v>29.95</v>
      </c>
      <c r="C83" s="261">
        <v>30</v>
      </c>
      <c r="D83" s="260">
        <v>29.957889999999999</v>
      </c>
      <c r="E83" s="261">
        <v>30.008590000000002</v>
      </c>
      <c r="F83" s="250">
        <f t="shared" si="20"/>
        <v>29.979120000000002</v>
      </c>
      <c r="G83" s="261">
        <v>30.22</v>
      </c>
      <c r="H83" s="261">
        <v>30.31</v>
      </c>
      <c r="I83" s="261">
        <v>30.253699999999998</v>
      </c>
      <c r="J83" s="261">
        <v>30.352</v>
      </c>
      <c r="K83" s="255">
        <f t="shared" si="21"/>
        <v>30.283925</v>
      </c>
      <c r="L83" s="114">
        <v>30.03</v>
      </c>
      <c r="M83" s="84">
        <v>29.96</v>
      </c>
      <c r="N83" s="114">
        <v>29.961020000000001</v>
      </c>
      <c r="O83" s="84">
        <v>30.032969999999999</v>
      </c>
      <c r="P83" s="250">
        <f t="shared" si="22"/>
        <v>29.995997500000001</v>
      </c>
      <c r="Q83" s="84">
        <v>30.4</v>
      </c>
      <c r="R83" s="84">
        <v>30.28</v>
      </c>
      <c r="S83" s="84">
        <v>30.346900000000002</v>
      </c>
      <c r="T83" s="84">
        <v>30.221800000000002</v>
      </c>
      <c r="U83" s="255">
        <f t="shared" si="23"/>
        <v>30.312175</v>
      </c>
      <c r="V83" s="114">
        <v>30</v>
      </c>
      <c r="W83" s="84">
        <v>29.94</v>
      </c>
      <c r="X83" s="114">
        <v>29.998329999999999</v>
      </c>
      <c r="Y83" s="84">
        <v>29.939419999999998</v>
      </c>
      <c r="Z83" s="250">
        <f t="shared" si="24"/>
        <v>29.969437499999998</v>
      </c>
      <c r="AA83" s="84">
        <v>30.42</v>
      </c>
      <c r="AB83" s="84">
        <v>30.29</v>
      </c>
      <c r="AC83" s="84">
        <v>30.318000000000001</v>
      </c>
      <c r="AD83" s="84">
        <v>30.1891</v>
      </c>
      <c r="AE83" s="255">
        <f t="shared" si="25"/>
        <v>30.304275000000001</v>
      </c>
      <c r="AF83" s="114">
        <v>30</v>
      </c>
      <c r="AG83" s="84">
        <v>29.92</v>
      </c>
      <c r="AH83" s="114">
        <v>30.01521</v>
      </c>
      <c r="AI83" s="84">
        <v>29.95665</v>
      </c>
      <c r="AJ83" s="255">
        <f t="shared" si="26"/>
        <v>29.972964999999999</v>
      </c>
      <c r="AK83" s="84">
        <v>30.36</v>
      </c>
      <c r="AL83" s="84">
        <v>30.24</v>
      </c>
      <c r="AM83" s="84">
        <v>30.363900000000001</v>
      </c>
      <c r="AN83" s="84">
        <v>30.241800000000001</v>
      </c>
      <c r="AO83" s="255">
        <f t="shared" si="27"/>
        <v>30.301424999999998</v>
      </c>
      <c r="AP83" s="117">
        <v>29.91</v>
      </c>
      <c r="AQ83" s="88">
        <v>29.96</v>
      </c>
      <c r="AR83" s="117">
        <v>29.951809999999998</v>
      </c>
      <c r="AS83" s="88">
        <v>29.9986</v>
      </c>
      <c r="AT83" s="255">
        <f t="shared" si="28"/>
        <v>29.955102499999999</v>
      </c>
      <c r="AU83" s="88">
        <v>30.24</v>
      </c>
      <c r="AV83" s="88">
        <v>30.36</v>
      </c>
      <c r="AW83" s="88">
        <v>30.241599999999998</v>
      </c>
      <c r="AX83" s="88">
        <v>30.355699999999999</v>
      </c>
      <c r="AY83" s="250">
        <f t="shared" si="29"/>
        <v>30.299325</v>
      </c>
      <c r="AZ83" s="2"/>
      <c r="BA83" s="2"/>
      <c r="BB83" s="2"/>
      <c r="BC83" s="2"/>
    </row>
    <row r="84" spans="1:55">
      <c r="A84" s="2"/>
      <c r="B84" s="259"/>
      <c r="C84" s="2"/>
      <c r="D84" s="2"/>
      <c r="E84" s="2"/>
      <c r="F84" s="263">
        <f>F83-F82</f>
        <v>2.4119999999999919E-2</v>
      </c>
      <c r="G84" s="2"/>
      <c r="H84" s="2"/>
      <c r="I84" s="2"/>
      <c r="J84" s="2"/>
      <c r="K84" s="263">
        <f>K83-K82</f>
        <v>6.6424999999998846E-2</v>
      </c>
      <c r="L84" s="2"/>
      <c r="M84" s="2"/>
      <c r="N84" s="2"/>
      <c r="O84" s="2"/>
      <c r="P84" s="263">
        <f>P83-P82</f>
        <v>5.5997500000003697E-2</v>
      </c>
      <c r="Q84" s="2"/>
      <c r="R84" s="2"/>
      <c r="S84" s="2"/>
      <c r="T84" s="2"/>
      <c r="U84" s="263">
        <f>U83-U82</f>
        <v>5.4675000000003138E-2</v>
      </c>
      <c r="V84" s="259"/>
      <c r="W84" s="2"/>
      <c r="X84" s="2"/>
      <c r="Y84" s="2"/>
      <c r="Z84" s="263">
        <f>Z83-Z82</f>
        <v>8.443749999999639E-2</v>
      </c>
      <c r="AA84" s="2"/>
      <c r="AB84" s="2"/>
      <c r="AC84" s="2"/>
      <c r="AD84" s="2"/>
      <c r="AE84" s="263">
        <f>AE83-AE82</f>
        <v>3.4274999999997391E-2</v>
      </c>
      <c r="AF84" s="2"/>
      <c r="AG84" s="2"/>
      <c r="AH84" s="2"/>
      <c r="AI84" s="2"/>
      <c r="AJ84" s="263">
        <f>AJ83-AJ82</f>
        <v>5.296499999999682E-2</v>
      </c>
      <c r="AK84" s="2"/>
      <c r="AL84" s="2"/>
      <c r="AM84" s="2"/>
      <c r="AN84" s="2"/>
      <c r="AO84" s="263">
        <f>AO83-AO82</f>
        <v>3.3924999999999983E-2</v>
      </c>
      <c r="AP84" s="259"/>
      <c r="AQ84" s="2"/>
      <c r="AR84" s="2"/>
      <c r="AS84" s="2"/>
      <c r="AT84" s="263">
        <f>AT83-AT82</f>
        <v>3.0102500000001697E-2</v>
      </c>
      <c r="AU84" s="2"/>
      <c r="AV84" s="2"/>
      <c r="AW84" s="2"/>
      <c r="AX84" s="2"/>
      <c r="AY84" s="263">
        <f>AY83-AY82</f>
        <v>3.4324999999999051E-2</v>
      </c>
      <c r="AZ84" s="2"/>
      <c r="BA84" s="2"/>
      <c r="BB84" s="2"/>
      <c r="BC84" s="2"/>
    </row>
    <row r="85" spans="1:55">
      <c r="A85" s="2">
        <v>220</v>
      </c>
      <c r="B85" s="259"/>
      <c r="C85" s="2"/>
      <c r="D85" s="2"/>
      <c r="E85" s="2"/>
      <c r="F85" s="250">
        <f>100*F84/F82</f>
        <v>8.0520781171757358E-2</v>
      </c>
      <c r="G85" s="2"/>
      <c r="H85" s="2"/>
      <c r="I85" s="2"/>
      <c r="J85" s="2"/>
      <c r="K85" s="250">
        <f>100*K84/K82</f>
        <v>0.21982295027715346</v>
      </c>
      <c r="L85" s="2"/>
      <c r="M85" s="2"/>
      <c r="N85" s="2"/>
      <c r="O85" s="2"/>
      <c r="P85" s="250">
        <f>100*P84/P82</f>
        <v>0.18703239812960487</v>
      </c>
      <c r="Q85" s="2"/>
      <c r="R85" s="2"/>
      <c r="S85" s="2"/>
      <c r="T85" s="2"/>
      <c r="U85" s="250">
        <f>100*U84/U82</f>
        <v>0.18069900024788282</v>
      </c>
      <c r="V85" s="271"/>
      <c r="W85" s="272"/>
      <c r="X85" s="272"/>
      <c r="Y85" s="272"/>
      <c r="Z85" s="250">
        <f>100*Z84/Z82</f>
        <v>0.28254140873346623</v>
      </c>
      <c r="AA85" s="272"/>
      <c r="AB85" s="272"/>
      <c r="AC85" s="272"/>
      <c r="AD85" s="272"/>
      <c r="AE85" s="250">
        <f>100*AE84/AE82</f>
        <v>0.11323092170464945</v>
      </c>
      <c r="AF85" s="2"/>
      <c r="AG85" s="2"/>
      <c r="AH85" s="2"/>
      <c r="AI85" s="2"/>
      <c r="AJ85" s="250">
        <f>100*AJ84/AJ82</f>
        <v>0.17702205882351876</v>
      </c>
      <c r="AK85" s="2"/>
      <c r="AL85" s="2"/>
      <c r="AM85" s="2"/>
      <c r="AN85" s="2"/>
      <c r="AO85" s="250">
        <f>100*AO84/AO82</f>
        <v>0.11208391839431729</v>
      </c>
      <c r="AP85" s="271"/>
      <c r="AQ85" s="272"/>
      <c r="AR85" s="272"/>
      <c r="AS85" s="272"/>
      <c r="AT85" s="250">
        <f>100*AT84/AT82</f>
        <v>0.10059314954052365</v>
      </c>
      <c r="AU85" s="272"/>
      <c r="AV85" s="272"/>
      <c r="AW85" s="272"/>
      <c r="AX85" s="272"/>
      <c r="AY85" s="250">
        <f>100*AY84/AY82</f>
        <v>0.11341483561869833</v>
      </c>
      <c r="AZ85" s="2"/>
      <c r="BA85" s="2"/>
      <c r="BB85" s="2"/>
      <c r="BC85" s="2"/>
    </row>
    <row r="86" spans="1:5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</row>
    <row r="87" spans="1:5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</row>
    <row r="88" spans="1:55">
      <c r="A88" s="39" t="s">
        <v>159</v>
      </c>
      <c r="B88" s="40" t="s">
        <v>160</v>
      </c>
      <c r="C88" s="40"/>
      <c r="D88" s="40"/>
      <c r="E88" s="40"/>
      <c r="F88" s="40"/>
      <c r="G88" s="40"/>
      <c r="H88" s="40"/>
      <c r="I88" s="40"/>
      <c r="J88" s="40"/>
      <c r="K88" s="1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</row>
    <row r="89" spans="1:55">
      <c r="A89" s="273"/>
      <c r="B89" s="2">
        <v>1</v>
      </c>
      <c r="C89" s="2">
        <v>1</v>
      </c>
      <c r="D89" s="2">
        <v>2</v>
      </c>
      <c r="E89" s="2">
        <v>2</v>
      </c>
      <c r="F89" s="2">
        <v>3</v>
      </c>
      <c r="G89" s="2">
        <v>3</v>
      </c>
      <c r="H89" s="2">
        <v>4</v>
      </c>
      <c r="I89" s="2">
        <v>4</v>
      </c>
      <c r="J89" s="2">
        <v>5</v>
      </c>
      <c r="K89" s="62">
        <v>5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</row>
    <row r="90" spans="1:55">
      <c r="A90" s="273"/>
      <c r="B90" s="2" t="s">
        <v>50</v>
      </c>
      <c r="C90" s="2" t="s">
        <v>51</v>
      </c>
      <c r="D90" s="2" t="s">
        <v>50</v>
      </c>
      <c r="E90" s="2" t="s">
        <v>51</v>
      </c>
      <c r="F90" s="2" t="s">
        <v>50</v>
      </c>
      <c r="G90" s="2" t="s">
        <v>51</v>
      </c>
      <c r="H90" s="2" t="s">
        <v>50</v>
      </c>
      <c r="I90" s="2" t="s">
        <v>51</v>
      </c>
      <c r="J90" s="2" t="s">
        <v>50</v>
      </c>
      <c r="K90" s="62" t="s">
        <v>51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1:55">
      <c r="A91" s="273">
        <v>180</v>
      </c>
      <c r="B91" s="29">
        <f>F77</f>
        <v>-0.47485800200467776</v>
      </c>
      <c r="C91" s="29">
        <f>K77</f>
        <v>-0.1836073741903396</v>
      </c>
      <c r="D91" s="29">
        <f>P77</f>
        <v>-0.46382090050956293</v>
      </c>
      <c r="E91" s="29">
        <f>U77</f>
        <v>-0.26132491064748736</v>
      </c>
      <c r="F91" s="29">
        <f>Z77</f>
        <v>-0.1528865461847444</v>
      </c>
      <c r="G91" s="29">
        <f>AE77</f>
        <v>-0.16708229426434545</v>
      </c>
      <c r="H91" s="29">
        <f>AJ77</f>
        <v>-0.2530351170568626</v>
      </c>
      <c r="I91" s="29">
        <f>AO77</f>
        <v>-0.10084731683004519</v>
      </c>
      <c r="J91" s="29">
        <f>AT77</f>
        <v>-0.27415655085809476</v>
      </c>
      <c r="K91" s="27">
        <f>AY77</f>
        <v>-7.3186959414499222E-2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1:55">
      <c r="A92" s="273">
        <v>200</v>
      </c>
      <c r="B92" s="29">
        <f>F81</f>
        <v>-0.20032551539938073</v>
      </c>
      <c r="C92" s="29">
        <f>K81</f>
        <v>0.22039092264369259</v>
      </c>
      <c r="D92" s="29">
        <f>P81</f>
        <v>-0.30253438932888127</v>
      </c>
      <c r="E92" s="29">
        <f>U81</f>
        <v>-5.7927838464067342E-2</v>
      </c>
      <c r="F92" s="29">
        <f>Z81</f>
        <v>-0.23687583222370756</v>
      </c>
      <c r="G92" s="29">
        <f>AE81</f>
        <v>9.6163386803381531E-2</v>
      </c>
      <c r="H92" s="29">
        <f>AJ81</f>
        <v>-0.31720492758449692</v>
      </c>
      <c r="I92" s="29">
        <f>AO81</f>
        <v>4.1353072533298625E-2</v>
      </c>
      <c r="J92" s="29">
        <f>AT81</f>
        <v>-0.22059313562146629</v>
      </c>
      <c r="K92" s="27">
        <f>AY81</f>
        <v>0.23221376571806415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74">
        <v>220</v>
      </c>
      <c r="B93" s="275">
        <f>F85</f>
        <v>8.0520781171757358E-2</v>
      </c>
      <c r="C93" s="275">
        <f>K85</f>
        <v>0.21982295027715346</v>
      </c>
      <c r="D93" s="275">
        <f>P85</f>
        <v>0.18703239812960487</v>
      </c>
      <c r="E93" s="275">
        <f>U85</f>
        <v>0.18069900024788282</v>
      </c>
      <c r="F93" s="275">
        <f>Z85</f>
        <v>0.28254140873346623</v>
      </c>
      <c r="G93" s="275">
        <f>AE85</f>
        <v>0.11323092170464945</v>
      </c>
      <c r="H93" s="275">
        <f>AJ85</f>
        <v>0.17702205882351876</v>
      </c>
      <c r="I93" s="275">
        <f>AO85</f>
        <v>0.11208391839431729</v>
      </c>
      <c r="J93" s="275">
        <f>AT85</f>
        <v>0.10059314954052365</v>
      </c>
      <c r="K93" s="34">
        <f>AY85</f>
        <v>0.11341483561869833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</row>
    <row r="105" spans="1:5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</row>
    <row r="106" spans="1:5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</row>
    <row r="107" spans="1:5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</row>
    <row r="108" spans="1:5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</row>
    <row r="110" spans="1:5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</row>
    <row r="111" spans="1:5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</row>
    <row r="112" spans="1:5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  <row r="858" spans="1:5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</row>
    <row r="859" spans="1:5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</row>
    <row r="860" spans="1:5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</row>
    <row r="861" spans="1:5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</row>
    <row r="862" spans="1:5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</row>
    <row r="863" spans="1:5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</row>
    <row r="864" spans="1:5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</row>
    <row r="865" spans="1:5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</row>
    <row r="866" spans="1:5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</row>
    <row r="867" spans="1:5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</row>
    <row r="868" spans="1:5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</row>
    <row r="869" spans="1:5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</row>
    <row r="870" spans="1:5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</row>
    <row r="871" spans="1:5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</row>
    <row r="872" spans="1:5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</row>
    <row r="873" spans="1:5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</row>
    <row r="874" spans="1:5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</row>
    <row r="875" spans="1:5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</row>
    <row r="876" spans="1:5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</row>
    <row r="877" spans="1:5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</row>
    <row r="878" spans="1:5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</row>
    <row r="879" spans="1:5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</row>
    <row r="880" spans="1:5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</row>
    <row r="881" spans="1:5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</row>
    <row r="882" spans="1:5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</row>
    <row r="883" spans="1:5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</row>
    <row r="884" spans="1:5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</row>
    <row r="885" spans="1:5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</row>
    <row r="886" spans="1:5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</row>
    <row r="887" spans="1:5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</row>
    <row r="888" spans="1:5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</row>
    <row r="889" spans="1:5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</row>
    <row r="890" spans="1:5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</row>
    <row r="891" spans="1:5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</row>
    <row r="892" spans="1:5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</row>
    <row r="893" spans="1:5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</row>
    <row r="894" spans="1:5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</row>
    <row r="895" spans="1:5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</row>
    <row r="896" spans="1:5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</row>
    <row r="897" spans="1:5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</row>
    <row r="898" spans="1:5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</row>
    <row r="899" spans="1:5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</row>
    <row r="900" spans="1:5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</row>
    <row r="901" spans="1:5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</row>
    <row r="902" spans="1:5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</row>
    <row r="903" spans="1:5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</row>
    <row r="904" spans="1:5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</row>
    <row r="905" spans="1:5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</row>
    <row r="906" spans="1:5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</row>
    <row r="907" spans="1:5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</row>
    <row r="908" spans="1:5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</row>
    <row r="909" spans="1:5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</row>
    <row r="910" spans="1:5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</row>
    <row r="911" spans="1:5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</row>
    <row r="912" spans="1:5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</row>
    <row r="913" spans="1:5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</row>
    <row r="914" spans="1:5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</row>
    <row r="915" spans="1:5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</row>
    <row r="916" spans="1:5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</row>
    <row r="917" spans="1:5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</row>
    <row r="918" spans="1:5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</row>
    <row r="919" spans="1:5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</row>
    <row r="920" spans="1:5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</row>
    <row r="921" spans="1:5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</row>
    <row r="922" spans="1:5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</row>
    <row r="923" spans="1:5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</row>
    <row r="924" spans="1:5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</row>
    <row r="925" spans="1:5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</row>
    <row r="926" spans="1:5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</row>
    <row r="927" spans="1:5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</row>
    <row r="928" spans="1:5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</row>
    <row r="929" spans="1:5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</row>
    <row r="930" spans="1:5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</row>
    <row r="931" spans="1:5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</row>
    <row r="932" spans="1:5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</row>
    <row r="933" spans="1:5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</row>
    <row r="934" spans="1:5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</row>
    <row r="935" spans="1:5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</row>
    <row r="936" spans="1:5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</row>
    <row r="937" spans="1:5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</row>
    <row r="938" spans="1:5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</row>
    <row r="939" spans="1:5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</row>
    <row r="940" spans="1:5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</row>
    <row r="941" spans="1:5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</row>
    <row r="942" spans="1:5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</row>
    <row r="943" spans="1:5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</row>
    <row r="944" spans="1:5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</row>
    <row r="945" spans="1:5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</row>
    <row r="946" spans="1:5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</row>
    <row r="947" spans="1:5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</row>
    <row r="948" spans="1:5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</row>
    <row r="949" spans="1:5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</row>
    <row r="950" spans="1:5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</row>
    <row r="951" spans="1:5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</row>
    <row r="952" spans="1:5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</row>
    <row r="953" spans="1:5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</row>
    <row r="954" spans="1:5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</row>
    <row r="955" spans="1: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</row>
    <row r="956" spans="1:5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</row>
    <row r="957" spans="1:5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</row>
    <row r="958" spans="1:5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</row>
    <row r="959" spans="1:5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</row>
    <row r="960" spans="1:5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</row>
    <row r="961" spans="1:5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</row>
    <row r="962" spans="1:5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</row>
    <row r="963" spans="1:5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</row>
    <row r="964" spans="1:5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</row>
    <row r="965" spans="1:5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</row>
    <row r="966" spans="1:5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</row>
    <row r="967" spans="1:5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</row>
    <row r="968" spans="1:5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</row>
    <row r="969" spans="1:5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</row>
    <row r="970" spans="1:5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</row>
    <row r="971" spans="1:5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</row>
    <row r="972" spans="1:5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</row>
    <row r="973" spans="1:5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</row>
    <row r="974" spans="1:5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</row>
    <row r="975" spans="1:5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</row>
    <row r="976" spans="1:5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</row>
    <row r="977" spans="1:5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</row>
    <row r="978" spans="1:5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</row>
    <row r="979" spans="1:5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</row>
    <row r="980" spans="1:5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</row>
    <row r="981" spans="1:5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</row>
    <row r="982" spans="1:5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</row>
    <row r="983" spans="1:5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</row>
    <row r="984" spans="1:5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</row>
    <row r="985" spans="1:5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</row>
    <row r="986" spans="1:5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</row>
    <row r="987" spans="1:5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</row>
    <row r="988" spans="1:5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</row>
    <row r="989" spans="1:5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</row>
    <row r="990" spans="1:5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</row>
    <row r="991" spans="1:5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</row>
    <row r="992" spans="1:5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</row>
    <row r="993" spans="1:5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</row>
    <row r="994" spans="1:5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</row>
    <row r="995" spans="1:5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</row>
    <row r="996" spans="1:5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</row>
    <row r="997" spans="1:5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</row>
    <row r="998" spans="1:5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</row>
    <row r="999" spans="1:5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</row>
    <row r="1000" spans="1:5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</row>
    <row r="1001" spans="1:5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</row>
    <row r="1002" spans="1:5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</row>
    <row r="1003" spans="1:5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</row>
    <row r="1004" spans="1:5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</row>
    <row r="1005" spans="1:5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</row>
    <row r="1006" spans="1:5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</row>
    <row r="1007" spans="1:5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</row>
    <row r="1008" spans="1:5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</row>
    <row r="1009" spans="1:5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</row>
    <row r="1010" spans="1:5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</row>
    <row r="1011" spans="1:5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</row>
    <row r="1012" spans="1:5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</row>
    <row r="1013" spans="1:5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</row>
    <row r="1014" spans="1:5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</row>
    <row r="1015" spans="1:5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</row>
    <row r="1016" spans="1:5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</row>
    <row r="1017" spans="1:5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</row>
    <row r="1018" spans="1:5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</row>
    <row r="1019" spans="1:5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</row>
    <row r="1020" spans="1:5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</row>
    <row r="1021" spans="1:5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</row>
    <row r="1022" spans="1:5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</row>
    <row r="1023" spans="1:5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</row>
    <row r="1024" spans="1:5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</row>
    <row r="1025" spans="1:5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</row>
    <row r="1026" spans="1:5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</row>
    <row r="1027" spans="1:5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</row>
    <row r="1028" spans="1:5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</row>
    <row r="1029" spans="1:5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</row>
    <row r="1030" spans="1:5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</row>
    <row r="1031" spans="1:5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</row>
    <row r="1032" spans="1:5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</row>
    <row r="1033" spans="1:5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</row>
  </sheetData>
  <mergeCells count="14">
    <mergeCell ref="AP72:AY72"/>
    <mergeCell ref="B2:C2"/>
    <mergeCell ref="D2:E2"/>
    <mergeCell ref="F2:G2"/>
    <mergeCell ref="H2:I2"/>
    <mergeCell ref="J2:K2"/>
    <mergeCell ref="AM13:AO13"/>
    <mergeCell ref="AM15:AO15"/>
    <mergeCell ref="AM16:AO16"/>
    <mergeCell ref="AM18:AO18"/>
    <mergeCell ref="B72:K72"/>
    <mergeCell ref="L72:U72"/>
    <mergeCell ref="V72:AE72"/>
    <mergeCell ref="AF72:AO72"/>
  </mergeCells>
  <conditionalFormatting sqref="A42">
    <cfRule type="cellIs" dxfId="51" priority="3" operator="greaterThanOrEqual">
      <formula>0.14</formula>
    </cfRule>
    <cfRule type="cellIs" dxfId="50" priority="4" operator="greaterThanOrEqual">
      <formula>0.06</formula>
    </cfRule>
    <cfRule type="cellIs" dxfId="49" priority="5" operator="greaterThanOrEqual">
      <formula>0.01</formula>
    </cfRule>
  </conditionalFormatting>
  <conditionalFormatting sqref="A47">
    <cfRule type="cellIs" dxfId="48" priority="6" operator="greaterThanOrEqual">
      <formula>0.4</formula>
    </cfRule>
    <cfRule type="cellIs" dxfId="47" priority="7" operator="greaterThanOrEqual">
      <formula>0.25</formula>
    </cfRule>
    <cfRule type="cellIs" dxfId="46" priority="8" operator="greaterThanOrEqual">
      <formula>0.1</formula>
    </cfRule>
  </conditionalFormatting>
  <conditionalFormatting sqref="A51">
    <cfRule type="cellIs" dxfId="45" priority="9" operator="greaterThanOrEqual">
      <formula>0.14</formula>
    </cfRule>
    <cfRule type="cellIs" dxfId="44" priority="10" operator="greaterThanOrEqual">
      <formula>0.06</formula>
    </cfRule>
    <cfRule type="cellIs" dxfId="43" priority="11" operator="greaterThanOrEqual">
      <formula>0.01</formula>
    </cfRule>
  </conditionalFormatting>
  <conditionalFormatting sqref="B58:B60">
    <cfRule type="cellIs" dxfId="42" priority="1" operator="greaterThan">
      <formula>3.77</formula>
    </cfRule>
    <cfRule type="cellIs" dxfId="41" priority="2" operator="lessThan">
      <formula>3.77</formula>
    </cfRule>
  </conditionalFormatting>
  <conditionalFormatting sqref="L27">
    <cfRule type="cellIs" dxfId="40" priority="12" operator="greaterThan">
      <formula>0</formula>
    </cfRule>
  </conditionalFormatting>
  <hyperlinks>
    <hyperlink ref="F37" r:id="rId1" xr:uid="{00000000-0004-0000-0A00-000000000000}"/>
    <hyperlink ref="L42" r:id="rId2" location=":~:text=ANOVA%20%2D%20(Partial)%20Eta%20Squared&amp;text=%CE%B72%20%3D%200.01%20indicates%20a,0.14%20indicates%20a%20large%20effect." xr:uid="{00000000-0004-0000-0A00-000001000000}"/>
    <hyperlink ref="G56" r:id="rId3" xr:uid="{00000000-0004-0000-0A00-000002000000}"/>
    <hyperlink ref="B62" r:id="rId4" xr:uid="{00000000-0004-0000-0A00-000003000000}"/>
    <hyperlink ref="A64" r:id="rId5" xr:uid="{00000000-0004-0000-0A00-000004000000}"/>
    <hyperlink ref="A65" r:id="rId6" xr:uid="{00000000-0004-0000-0A00-000005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BC1033"/>
  <sheetViews>
    <sheetView workbookViewId="0"/>
  </sheetViews>
  <sheetFormatPr defaultColWidth="14.42578125" defaultRowHeight="15" customHeight="1"/>
  <cols>
    <col min="2" max="2" width="14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11" width="5.85546875" customWidth="1"/>
    <col min="12" max="12" width="7.85546875" customWidth="1"/>
    <col min="13" max="19" width="5.85546875" customWidth="1"/>
    <col min="20" max="20" width="7" customWidth="1"/>
    <col min="21" max="21" width="5.85546875" customWidth="1"/>
    <col min="22" max="25" width="7" customWidth="1"/>
    <col min="26" max="29" width="5.85546875" customWidth="1"/>
    <col min="30" max="33" width="7" customWidth="1"/>
    <col min="34" max="37" width="5.85546875" customWidth="1"/>
    <col min="38" max="41" width="7" customWidth="1"/>
    <col min="42" max="42" width="6.140625" customWidth="1"/>
    <col min="43" max="44" width="6.85546875" customWidth="1"/>
    <col min="45" max="45" width="8.8554687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04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204" t="s">
        <v>64</v>
      </c>
      <c r="B2" s="303">
        <v>1</v>
      </c>
      <c r="C2" s="299"/>
      <c r="D2" s="303">
        <v>2</v>
      </c>
      <c r="E2" s="299"/>
      <c r="F2" s="303">
        <v>3</v>
      </c>
      <c r="G2" s="299"/>
      <c r="H2" s="303">
        <v>4</v>
      </c>
      <c r="I2" s="299"/>
      <c r="J2" s="303">
        <v>5</v>
      </c>
      <c r="K2" s="299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</row>
    <row r="3" spans="1:55">
      <c r="A3" s="205" t="s">
        <v>65</v>
      </c>
      <c r="B3" s="205" t="s">
        <v>66</v>
      </c>
      <c r="C3" s="205"/>
      <c r="D3" s="205" t="s">
        <v>67</v>
      </c>
      <c r="E3" s="205"/>
      <c r="F3" s="205"/>
      <c r="G3" s="205"/>
      <c r="H3" s="205"/>
      <c r="I3" s="205"/>
      <c r="J3" s="205" t="s">
        <v>66</v>
      </c>
      <c r="K3" s="205"/>
      <c r="L3" s="205" t="s">
        <v>67</v>
      </c>
      <c r="M3" s="205"/>
      <c r="N3" s="205"/>
      <c r="O3" s="205"/>
      <c r="P3" s="205"/>
      <c r="Q3" s="205"/>
      <c r="R3" s="205" t="s">
        <v>66</v>
      </c>
      <c r="S3" s="205"/>
      <c r="T3" s="205" t="s">
        <v>67</v>
      </c>
      <c r="U3" s="205"/>
      <c r="V3" s="205"/>
      <c r="W3" s="205"/>
      <c r="X3" s="205"/>
      <c r="Y3" s="205"/>
      <c r="Z3" s="205" t="s">
        <v>66</v>
      </c>
      <c r="AA3" s="205"/>
      <c r="AB3" s="205" t="s">
        <v>67</v>
      </c>
      <c r="AC3" s="205"/>
      <c r="AD3" s="205"/>
      <c r="AE3" s="205"/>
      <c r="AF3" s="205"/>
      <c r="AG3" s="205"/>
      <c r="AH3" s="205" t="s">
        <v>66</v>
      </c>
      <c r="AI3" s="205"/>
      <c r="AJ3" s="205" t="s">
        <v>67</v>
      </c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</row>
    <row r="4" spans="1:55">
      <c r="A4" s="204" t="s">
        <v>5</v>
      </c>
      <c r="B4" s="204"/>
      <c r="C4" s="204" t="s">
        <v>51</v>
      </c>
      <c r="D4" s="204"/>
      <c r="E4" s="204" t="s">
        <v>51</v>
      </c>
      <c r="F4" s="204"/>
      <c r="G4" s="204" t="s">
        <v>51</v>
      </c>
      <c r="H4" s="204"/>
      <c r="I4" s="204" t="s">
        <v>51</v>
      </c>
      <c r="J4" s="204"/>
      <c r="K4" s="204" t="s">
        <v>51</v>
      </c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</row>
    <row r="5" spans="1:55">
      <c r="A5" s="205" t="s">
        <v>70</v>
      </c>
      <c r="B5" s="205"/>
      <c r="C5" s="205">
        <v>2</v>
      </c>
      <c r="D5" s="205"/>
      <c r="E5" s="205">
        <v>2</v>
      </c>
      <c r="F5" s="205"/>
      <c r="G5" s="205"/>
      <c r="H5" s="205"/>
      <c r="I5" s="205"/>
      <c r="J5" s="205"/>
      <c r="K5" s="205">
        <v>2</v>
      </c>
      <c r="L5" s="205">
        <v>1</v>
      </c>
      <c r="M5" s="205">
        <v>2</v>
      </c>
      <c r="N5" s="205"/>
      <c r="O5" s="205"/>
      <c r="P5" s="205"/>
      <c r="Q5" s="205"/>
      <c r="R5" s="205">
        <v>1</v>
      </c>
      <c r="S5" s="205">
        <v>2</v>
      </c>
      <c r="T5" s="205">
        <v>1</v>
      </c>
      <c r="U5" s="205">
        <v>2</v>
      </c>
      <c r="V5" s="205"/>
      <c r="W5" s="205"/>
      <c r="X5" s="205"/>
      <c r="Y5" s="205"/>
      <c r="Z5" s="205">
        <v>1</v>
      </c>
      <c r="AA5" s="205">
        <v>2</v>
      </c>
      <c r="AB5" s="205">
        <v>1</v>
      </c>
      <c r="AC5" s="205">
        <v>2</v>
      </c>
      <c r="AD5" s="205"/>
      <c r="AE5" s="205"/>
      <c r="AF5" s="205"/>
      <c r="AG5" s="205"/>
      <c r="AH5" s="205">
        <v>1</v>
      </c>
      <c r="AI5" s="205">
        <v>2</v>
      </c>
      <c r="AJ5" s="205">
        <v>1</v>
      </c>
      <c r="AK5" s="205">
        <v>2</v>
      </c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</row>
    <row r="6" spans="1:55">
      <c r="A6" s="206" t="s">
        <v>14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71</v>
      </c>
      <c r="AQ6" s="2"/>
      <c r="AR6" s="2" t="s">
        <v>72</v>
      </c>
      <c r="AS6" s="2" t="s">
        <v>73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07">
        <v>180</v>
      </c>
      <c r="B7" s="208"/>
      <c r="C7" s="208">
        <v>-0.05</v>
      </c>
      <c r="D7" s="209"/>
      <c r="E7" s="209">
        <v>-0.08</v>
      </c>
      <c r="F7" s="178"/>
      <c r="G7" s="178">
        <v>-0.05</v>
      </c>
      <c r="H7" s="210"/>
      <c r="I7" s="210">
        <v>-0.03</v>
      </c>
      <c r="J7" s="179"/>
      <c r="K7" s="179">
        <v>-0.02</v>
      </c>
      <c r="L7" s="29"/>
      <c r="M7" s="29"/>
      <c r="N7" s="2"/>
      <c r="O7" s="2"/>
      <c r="P7" s="2"/>
      <c r="Q7" s="2"/>
      <c r="R7" s="29"/>
      <c r="S7" s="29"/>
      <c r="T7" s="29"/>
      <c r="U7" s="29"/>
      <c r="V7" s="2"/>
      <c r="W7" s="2"/>
      <c r="X7" s="2"/>
      <c r="Y7" s="2"/>
      <c r="Z7" s="29"/>
      <c r="AA7" s="29"/>
      <c r="AB7" s="29"/>
      <c r="AC7" s="29"/>
      <c r="AD7" s="2"/>
      <c r="AE7" s="2"/>
      <c r="AF7" s="2"/>
      <c r="AG7" s="2"/>
      <c r="AH7" s="29"/>
      <c r="AI7" s="29"/>
      <c r="AJ7" s="29"/>
      <c r="AK7" s="29"/>
      <c r="AL7" s="29"/>
      <c r="AM7" s="29"/>
      <c r="AN7" s="29"/>
      <c r="AO7" s="29"/>
      <c r="AP7" s="29">
        <f>AVERAGE(B7:AK7)</f>
        <v>-4.5999999999999999E-2</v>
      </c>
      <c r="AQ7" s="29" t="s">
        <v>74</v>
      </c>
      <c r="AR7" s="29">
        <f>AP7-AP13</f>
        <v>-5.4666666666666662E-2</v>
      </c>
      <c r="AS7" s="211">
        <f>AR7^2</f>
        <v>2.9884444444444437E-3</v>
      </c>
      <c r="AT7" s="29"/>
      <c r="AU7" s="29"/>
      <c r="AV7" s="29"/>
      <c r="AW7" s="29"/>
      <c r="AX7" s="29"/>
      <c r="AY7" s="29"/>
      <c r="AZ7" s="29"/>
      <c r="BA7" s="29"/>
      <c r="BB7" s="29"/>
      <c r="BC7" s="29"/>
    </row>
    <row r="8" spans="1:55">
      <c r="A8" s="212" t="s">
        <v>75</v>
      </c>
      <c r="B8" s="213"/>
      <c r="C8" s="213">
        <f>(C7-$AP7)^2</f>
        <v>1.600000000000003E-5</v>
      </c>
      <c r="D8" s="214"/>
      <c r="E8" s="214">
        <f>(E7-$AP7)^2</f>
        <v>1.1560000000000001E-3</v>
      </c>
      <c r="F8" s="215"/>
      <c r="G8" s="215">
        <f>(G7-$AP7)^2</f>
        <v>1.600000000000003E-5</v>
      </c>
      <c r="H8" s="216"/>
      <c r="I8" s="216">
        <f>(I7-$AP7)^2</f>
        <v>2.5599999999999999E-4</v>
      </c>
      <c r="J8" s="217"/>
      <c r="K8" s="217">
        <f>(K7-$AP7)^2</f>
        <v>6.7599999999999995E-4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9"/>
      <c r="AQ8" s="29"/>
      <c r="AR8" s="29"/>
      <c r="AS8" s="211"/>
      <c r="AT8" s="29"/>
      <c r="AU8" s="29"/>
      <c r="AV8" s="29"/>
      <c r="AW8" s="29"/>
      <c r="AX8" s="29"/>
      <c r="AY8" s="29"/>
      <c r="AZ8" s="29"/>
      <c r="BA8" s="29"/>
      <c r="BB8" s="29"/>
      <c r="BC8" s="29"/>
    </row>
    <row r="9" spans="1:55">
      <c r="A9" s="207">
        <v>200</v>
      </c>
      <c r="B9" s="208"/>
      <c r="C9" s="208">
        <v>0.06</v>
      </c>
      <c r="D9" s="209"/>
      <c r="E9" s="209">
        <v>-0.02</v>
      </c>
      <c r="F9" s="178"/>
      <c r="G9" s="178">
        <v>0.03</v>
      </c>
      <c r="H9" s="210"/>
      <c r="I9" s="210">
        <v>0.01</v>
      </c>
      <c r="J9" s="179"/>
      <c r="K9" s="179">
        <v>7.0000000000000007E-2</v>
      </c>
      <c r="L9" s="29"/>
      <c r="M9" s="29"/>
      <c r="N9" s="2"/>
      <c r="O9" s="2"/>
      <c r="P9" s="2"/>
      <c r="Q9" s="2"/>
      <c r="R9" s="29"/>
      <c r="S9" s="29"/>
      <c r="T9" s="29"/>
      <c r="U9" s="29"/>
      <c r="V9" s="2"/>
      <c r="W9" s="2"/>
      <c r="X9" s="2"/>
      <c r="Y9" s="2"/>
      <c r="Z9" s="29"/>
      <c r="AA9" s="29"/>
      <c r="AB9" s="29"/>
      <c r="AC9" s="29"/>
      <c r="AD9" s="2"/>
      <c r="AE9" s="2"/>
      <c r="AF9" s="2"/>
      <c r="AG9" s="2"/>
      <c r="AH9" s="29"/>
      <c r="AI9" s="29"/>
      <c r="AJ9" s="29"/>
      <c r="AK9" s="29"/>
      <c r="AL9" s="29"/>
      <c r="AM9" s="29"/>
      <c r="AN9" s="29"/>
      <c r="AO9" s="29"/>
      <c r="AP9" s="29">
        <f>AVERAGE(B9:AK9)</f>
        <v>0.03</v>
      </c>
      <c r="AQ9" s="29" t="s">
        <v>76</v>
      </c>
      <c r="AR9" s="29">
        <f>AP9-AP13</f>
        <v>2.1333333333333336E-2</v>
      </c>
      <c r="AS9" s="211">
        <f>AR9^2</f>
        <v>4.5511111111111121E-4</v>
      </c>
      <c r="AT9" s="29"/>
      <c r="AU9" s="29"/>
      <c r="AV9" s="29"/>
      <c r="AW9" s="29"/>
      <c r="AX9" s="29"/>
      <c r="AY9" s="29"/>
      <c r="AZ9" s="29"/>
      <c r="BA9" s="29"/>
      <c r="BB9" s="29"/>
      <c r="BC9" s="29"/>
    </row>
    <row r="10" spans="1:55">
      <c r="A10" s="212" t="s">
        <v>77</v>
      </c>
      <c r="B10" s="213"/>
      <c r="C10" s="213">
        <f>(C9-$AP9)^2</f>
        <v>8.9999999999999998E-4</v>
      </c>
      <c r="D10" s="214"/>
      <c r="E10" s="214">
        <f>(E9-$AP9)^2</f>
        <v>2.5000000000000005E-3</v>
      </c>
      <c r="F10" s="215"/>
      <c r="G10" s="215">
        <f>(G9-$AP9)^2</f>
        <v>0</v>
      </c>
      <c r="H10" s="216"/>
      <c r="I10" s="216">
        <f>(I9-$AP9)^2</f>
        <v>3.9999999999999986E-4</v>
      </c>
      <c r="J10" s="217"/>
      <c r="K10" s="217">
        <f>(K9-$AP9)^2</f>
        <v>1.6000000000000007E-3</v>
      </c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9"/>
      <c r="AQ10" s="29"/>
      <c r="AR10" s="29"/>
      <c r="AS10" s="211"/>
      <c r="AT10" s="29"/>
      <c r="AU10" s="29"/>
      <c r="AV10" s="29"/>
      <c r="AW10" s="29"/>
      <c r="AX10" s="29"/>
      <c r="AY10" s="29"/>
      <c r="AZ10" s="29"/>
      <c r="BA10" s="29"/>
      <c r="BB10" s="29"/>
      <c r="BC10" s="29"/>
    </row>
    <row r="11" spans="1:55">
      <c r="A11" s="207">
        <v>220</v>
      </c>
      <c r="B11" s="208"/>
      <c r="C11" s="208">
        <v>0.06</v>
      </c>
      <c r="D11" s="209"/>
      <c r="E11" s="209">
        <v>0.05</v>
      </c>
      <c r="F11" s="178"/>
      <c r="G11" s="178">
        <v>0.04</v>
      </c>
      <c r="H11" s="210"/>
      <c r="I11" s="210">
        <v>0.03</v>
      </c>
      <c r="J11" s="179"/>
      <c r="K11" s="179">
        <v>0.03</v>
      </c>
      <c r="L11" s="29"/>
      <c r="M11" s="29"/>
      <c r="N11" s="2"/>
      <c r="O11" s="2"/>
      <c r="P11" s="2"/>
      <c r="Q11" s="2"/>
      <c r="R11" s="29"/>
      <c r="S11" s="29"/>
      <c r="T11" s="29"/>
      <c r="U11" s="29"/>
      <c r="V11" s="2"/>
      <c r="W11" s="2"/>
      <c r="X11" s="2"/>
      <c r="Y11" s="2"/>
      <c r="Z11" s="29"/>
      <c r="AA11" s="29"/>
      <c r="AB11" s="29"/>
      <c r="AC11" s="29"/>
      <c r="AD11" s="2"/>
      <c r="AE11" s="2"/>
      <c r="AF11" s="2"/>
      <c r="AG11" s="2"/>
      <c r="AH11" s="29"/>
      <c r="AI11" s="29"/>
      <c r="AJ11" s="29"/>
      <c r="AK11" s="29"/>
      <c r="AL11" s="29"/>
      <c r="AM11" s="29"/>
      <c r="AN11" s="29"/>
      <c r="AO11" s="29"/>
      <c r="AP11" s="29">
        <f>AVERAGE(B11:AK11)</f>
        <v>4.1999999999999996E-2</v>
      </c>
      <c r="AQ11" s="29" t="s">
        <v>78</v>
      </c>
      <c r="AR11" s="29">
        <f>AP11-AP13</f>
        <v>3.3333333333333333E-2</v>
      </c>
      <c r="AS11" s="211">
        <f>AR11^2</f>
        <v>1.1111111111111111E-3</v>
      </c>
      <c r="AT11" s="29"/>
      <c r="AU11" s="29"/>
      <c r="AV11" s="29"/>
      <c r="AW11" s="29"/>
      <c r="AX11" s="29"/>
      <c r="AY11" s="29"/>
      <c r="AZ11" s="29"/>
      <c r="BA11" s="29"/>
      <c r="BB11" s="29"/>
      <c r="BC11" s="29"/>
    </row>
    <row r="12" spans="1:55">
      <c r="A12" s="64" t="s">
        <v>79</v>
      </c>
      <c r="B12" s="213"/>
      <c r="C12" s="213">
        <f>(C11-$AP11)^2</f>
        <v>3.2400000000000007E-4</v>
      </c>
      <c r="D12" s="214"/>
      <c r="E12" s="214">
        <f>(E11-$AP11)^2</f>
        <v>6.4000000000000119E-5</v>
      </c>
      <c r="F12" s="215"/>
      <c r="G12" s="215">
        <f>(G11-$AP11)^2</f>
        <v>3.9999999999999795E-6</v>
      </c>
      <c r="H12" s="216"/>
      <c r="I12" s="216">
        <f>(I11-$AP11)^2</f>
        <v>1.4399999999999992E-4</v>
      </c>
      <c r="J12" s="217"/>
      <c r="K12" s="217">
        <f>(K11-$AP11)^2</f>
        <v>1.4399999999999992E-4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"/>
      <c r="AQ12" s="2"/>
      <c r="AR12" s="2"/>
      <c r="AS12" s="21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98" t="s">
        <v>80</v>
      </c>
      <c r="AN13" s="299"/>
      <c r="AO13" s="299"/>
      <c r="AP13" s="29">
        <f>AVERAGE(AP7:AP11)</f>
        <v>8.6666666666666645E-3</v>
      </c>
      <c r="AQ13" s="2" t="s">
        <v>81</v>
      </c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18" t="s">
        <v>82</v>
      </c>
      <c r="B14" s="219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20" t="s">
        <v>83</v>
      </c>
      <c r="B15" s="221">
        <f>(AP18*AS7)+(AP18*AS9)+(AP18*AS11)</f>
        <v>2.2773333333333329E-2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 t="s">
        <v>84</v>
      </c>
      <c r="AM15" s="298" t="s">
        <v>85</v>
      </c>
      <c r="AN15" s="299"/>
      <c r="AO15" s="299"/>
      <c r="AP15" s="2">
        <f>COUNT(AP7:AP11)</f>
        <v>3</v>
      </c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20" t="s">
        <v>86</v>
      </c>
      <c r="B16" s="221">
        <f>(B15)/(B17)</f>
        <v>1.1386666666666665E-2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 t="s">
        <v>87</v>
      </c>
      <c r="AM16" s="298" t="s">
        <v>88</v>
      </c>
      <c r="AN16" s="299"/>
      <c r="AO16" s="299"/>
      <c r="AP16" s="2">
        <f>AP18*AP15</f>
        <v>15</v>
      </c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22" t="s">
        <v>89</v>
      </c>
      <c r="B17" s="223">
        <f>AP15-1</f>
        <v>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2" t="s">
        <v>90</v>
      </c>
      <c r="AM18" s="298" t="s">
        <v>91</v>
      </c>
      <c r="AN18" s="299"/>
      <c r="AO18" s="299"/>
      <c r="AP18" s="105">
        <f>COUNT(B7:AO7)</f>
        <v>5</v>
      </c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18" t="s">
        <v>92</v>
      </c>
      <c r="B19" s="219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20" t="s">
        <v>93</v>
      </c>
      <c r="B20" s="221">
        <f>SUM(B21:B23)</f>
        <v>8.2000000000000007E-3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24" t="s">
        <v>94</v>
      </c>
      <c r="B21" s="225">
        <f>SUM(B8:AO8)</f>
        <v>2.1199999999999999E-3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24" t="s">
        <v>95</v>
      </c>
      <c r="B22" s="225">
        <f>SUM(B10:AO10)</f>
        <v>5.4000000000000003E-3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24" t="s">
        <v>96</v>
      </c>
      <c r="B23" s="225">
        <f>SUM(B12:AO12)</f>
        <v>6.8000000000000005E-4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20" t="s">
        <v>97</v>
      </c>
      <c r="B24" s="221">
        <f>B20/B25</f>
        <v>6.8333333333333343E-4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22" t="s">
        <v>98</v>
      </c>
      <c r="B25" s="226">
        <f>AP16-AP15</f>
        <v>12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18" t="s">
        <v>99</v>
      </c>
      <c r="B27" s="100" t="s">
        <v>100</v>
      </c>
      <c r="C27" s="100"/>
      <c r="D27" s="100" t="s">
        <v>101</v>
      </c>
      <c r="E27" s="100" t="s">
        <v>102</v>
      </c>
      <c r="F27" s="100"/>
      <c r="G27" s="100"/>
      <c r="H27" s="100"/>
      <c r="I27" s="100" t="s">
        <v>103</v>
      </c>
      <c r="J27" s="100"/>
      <c r="K27" s="219"/>
      <c r="L27" s="227">
        <f>B28-A39</f>
        <v>12.778120804146335</v>
      </c>
      <c r="M27" s="2" t="s">
        <v>104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20" t="s">
        <v>105</v>
      </c>
      <c r="B28" s="228">
        <f>B16/B24</f>
        <v>16.663414634146335</v>
      </c>
      <c r="C28" s="2"/>
      <c r="D28" s="2" t="s">
        <v>106</v>
      </c>
      <c r="E28" s="2" t="s">
        <v>107</v>
      </c>
      <c r="F28" s="2"/>
      <c r="G28" s="2"/>
      <c r="H28" s="2"/>
      <c r="I28" s="2" t="s">
        <v>108</v>
      </c>
      <c r="J28" s="2"/>
      <c r="K28" s="229"/>
      <c r="L28" s="227">
        <f>A39-B28</f>
        <v>-12.778120804146335</v>
      </c>
      <c r="M28" s="2" t="s">
        <v>109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100"/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30"/>
      <c r="B32" s="230"/>
      <c r="C32" s="230"/>
      <c r="D32" s="230"/>
      <c r="E32" s="230"/>
      <c r="F32" s="74"/>
      <c r="G32" s="74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74"/>
      <c r="B33" s="74"/>
      <c r="C33" s="74"/>
      <c r="D33" s="74"/>
      <c r="E33" s="74"/>
      <c r="F33" s="74"/>
      <c r="G33" s="74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161"/>
      <c r="B34" s="161"/>
      <c r="C34" s="161"/>
      <c r="D34" s="161"/>
      <c r="E34" s="161"/>
      <c r="F34" s="161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18" t="s">
        <v>110</v>
      </c>
      <c r="B37" s="100"/>
      <c r="C37" s="100"/>
      <c r="D37" s="100"/>
      <c r="E37" s="219"/>
      <c r="F37" s="231" t="s">
        <v>111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20" t="s">
        <v>112</v>
      </c>
      <c r="B38" s="2" t="s">
        <v>113</v>
      </c>
      <c r="C38" s="2">
        <f>B17</f>
        <v>2</v>
      </c>
      <c r="D38" s="2" t="s">
        <v>114</v>
      </c>
      <c r="E38" s="229">
        <f>B25</f>
        <v>12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232">
        <v>3.8852938300000002</v>
      </c>
      <c r="B39" s="3"/>
      <c r="C39" s="3"/>
      <c r="D39" s="3"/>
      <c r="E39" s="23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18" t="s">
        <v>115</v>
      </c>
      <c r="B41" s="103"/>
      <c r="C41" s="103"/>
      <c r="D41" s="103"/>
      <c r="E41" s="103"/>
      <c r="F41" s="103"/>
      <c r="G41" s="103"/>
      <c r="H41" s="234"/>
      <c r="I41" s="76"/>
      <c r="J41" s="76"/>
      <c r="K41" s="76"/>
      <c r="L41" s="7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35">
        <f>(B15)/(B15+B20)</f>
        <v>0.73525613430908299</v>
      </c>
      <c r="B42" s="76"/>
      <c r="C42" s="76"/>
      <c r="D42" s="76"/>
      <c r="E42" s="76"/>
      <c r="F42" s="76"/>
      <c r="G42" s="76"/>
      <c r="H42" s="236"/>
      <c r="I42" s="105">
        <v>0.01</v>
      </c>
      <c r="J42" s="2" t="s">
        <v>116</v>
      </c>
      <c r="K42" s="76"/>
      <c r="L42" s="237" t="s">
        <v>117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38">
        <f>100*A42</f>
        <v>73.525613430908294</v>
      </c>
      <c r="B43" s="2" t="s">
        <v>118</v>
      </c>
      <c r="C43" s="76"/>
      <c r="D43" s="76"/>
      <c r="E43" s="76"/>
      <c r="F43" s="76"/>
      <c r="G43" s="76"/>
      <c r="H43" s="236"/>
      <c r="I43" s="105">
        <v>0.06</v>
      </c>
      <c r="J43" s="2" t="s">
        <v>119</v>
      </c>
      <c r="K43" s="76"/>
      <c r="L43" s="7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39" t="s">
        <v>120</v>
      </c>
      <c r="B44" s="240" t="s">
        <v>121</v>
      </c>
      <c r="C44" s="3" t="s">
        <v>122</v>
      </c>
      <c r="D44" s="107"/>
      <c r="E44" s="107"/>
      <c r="F44" s="107"/>
      <c r="G44" s="107"/>
      <c r="H44" s="241"/>
      <c r="I44" s="105">
        <v>0.14000000000000001</v>
      </c>
      <c r="J44" s="2" t="s">
        <v>123</v>
      </c>
      <c r="K44" s="76"/>
      <c r="L44" s="7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107"/>
      <c r="B45" s="107"/>
      <c r="C45" s="107"/>
      <c r="D45" s="107"/>
      <c r="E45" s="107"/>
      <c r="F45" s="107"/>
      <c r="G45" s="107"/>
      <c r="H45" s="107"/>
      <c r="I45" s="76"/>
      <c r="J45" s="76"/>
      <c r="K45" s="76"/>
      <c r="L45" s="7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20" t="s">
        <v>124</v>
      </c>
      <c r="B46" s="2" t="s">
        <v>125</v>
      </c>
      <c r="C46" s="76"/>
      <c r="D46" s="76"/>
      <c r="E46" s="76"/>
      <c r="F46" s="76"/>
      <c r="G46" s="76"/>
      <c r="H46" s="236"/>
      <c r="I46" s="105">
        <v>0.1</v>
      </c>
      <c r="J46" s="2" t="s">
        <v>116</v>
      </c>
      <c r="K46" s="76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42">
        <f>SQRT(A42^2)/(1-(A42^2))</f>
        <v>1.6004759859059761</v>
      </c>
      <c r="B47" s="1" t="s">
        <v>121</v>
      </c>
      <c r="C47" s="76"/>
      <c r="D47" s="76"/>
      <c r="E47" s="76"/>
      <c r="F47" s="76"/>
      <c r="G47" s="76"/>
      <c r="H47" s="236"/>
      <c r="I47" s="105">
        <v>0.25</v>
      </c>
      <c r="J47" s="2" t="s">
        <v>119</v>
      </c>
      <c r="K47" s="76"/>
      <c r="L47" s="7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43"/>
      <c r="B48" s="107"/>
      <c r="C48" s="107"/>
      <c r="D48" s="107"/>
      <c r="E48" s="107"/>
      <c r="F48" s="107"/>
      <c r="G48" s="107"/>
      <c r="H48" s="241"/>
      <c r="I48" s="105">
        <v>0.4</v>
      </c>
      <c r="J48" s="2" t="s">
        <v>123</v>
      </c>
      <c r="K48" s="76"/>
      <c r="L48" s="7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107"/>
      <c r="B49" s="107"/>
      <c r="C49" s="107"/>
      <c r="D49" s="107"/>
      <c r="E49" s="107"/>
      <c r="F49" s="107"/>
      <c r="G49" s="107"/>
      <c r="H49" s="107"/>
      <c r="I49" s="76"/>
      <c r="J49" s="76"/>
      <c r="K49" s="76"/>
      <c r="L49" s="7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20" t="s">
        <v>126</v>
      </c>
      <c r="B50" s="2" t="s">
        <v>127</v>
      </c>
      <c r="C50" s="76"/>
      <c r="D50" s="76"/>
      <c r="E50" s="76"/>
      <c r="F50" s="76"/>
      <c r="G50" s="76"/>
      <c r="H50" s="236"/>
      <c r="I50" s="76"/>
      <c r="J50" s="76"/>
      <c r="K50" s="76"/>
      <c r="L50" s="76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244">
        <f>(B15-(B17*B24))/(B15+B20+B24)</f>
        <v>0.67621354111824783</v>
      </c>
      <c r="B51" s="1" t="s">
        <v>121</v>
      </c>
      <c r="C51" s="76"/>
      <c r="D51" s="76"/>
      <c r="E51" s="76"/>
      <c r="F51" s="76"/>
      <c r="G51" s="76"/>
      <c r="H51" s="236"/>
      <c r="I51" s="105">
        <v>0.01</v>
      </c>
      <c r="J51" s="2" t="s">
        <v>116</v>
      </c>
      <c r="K51" s="76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45"/>
      <c r="B52" s="76"/>
      <c r="C52" s="76"/>
      <c r="D52" s="76"/>
      <c r="E52" s="76"/>
      <c r="F52" s="76"/>
      <c r="G52" s="76"/>
      <c r="H52" s="236"/>
      <c r="I52" s="105">
        <v>0.06</v>
      </c>
      <c r="J52" s="2" t="s">
        <v>119</v>
      </c>
      <c r="K52" s="76"/>
      <c r="L52" s="7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46" t="s">
        <v>128</v>
      </c>
      <c r="B53" s="107"/>
      <c r="C53" s="107"/>
      <c r="D53" s="107"/>
      <c r="E53" s="107"/>
      <c r="F53" s="107"/>
      <c r="G53" s="107"/>
      <c r="H53" s="241"/>
      <c r="I53" s="105">
        <v>0.14000000000000001</v>
      </c>
      <c r="J53" s="2" t="s">
        <v>123</v>
      </c>
      <c r="K53" s="76"/>
      <c r="L53" s="7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" t="s">
        <v>129</v>
      </c>
      <c r="B56" s="2" t="s">
        <v>130</v>
      </c>
      <c r="C56" s="76"/>
      <c r="D56" s="76"/>
      <c r="E56" s="76"/>
      <c r="F56" s="76"/>
      <c r="G56" s="237" t="s">
        <v>131</v>
      </c>
      <c r="H56" s="76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A57" s="76"/>
      <c r="B57" s="76"/>
      <c r="C57" s="76"/>
      <c r="D57" s="2" t="s">
        <v>132</v>
      </c>
      <c r="E57" s="84">
        <f>B24/AP18</f>
        <v>1.3666666666666669E-4</v>
      </c>
      <c r="F57" s="76"/>
      <c r="G57" s="76"/>
      <c r="H57" s="76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" t="s">
        <v>133</v>
      </c>
      <c r="B58" s="176">
        <f>E58/SQRT(E57)</f>
        <v>1.0264787073219617</v>
      </c>
      <c r="C58" s="76"/>
      <c r="D58" s="2" t="s">
        <v>134</v>
      </c>
      <c r="E58" s="84">
        <f>ABS(AP11-AP9)</f>
        <v>1.1999999999999997E-2</v>
      </c>
      <c r="F58" s="76"/>
      <c r="G58" s="76"/>
      <c r="H58" s="76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" t="s">
        <v>135</v>
      </c>
      <c r="B59" s="176">
        <f>E59/SQRT(E57)</f>
        <v>6.5010318130390914</v>
      </c>
      <c r="C59" s="76"/>
      <c r="D59" s="2" t="s">
        <v>134</v>
      </c>
      <c r="E59" s="84">
        <f>ABS(AP9-AP7)</f>
        <v>7.5999999999999998E-2</v>
      </c>
      <c r="F59" s="76"/>
      <c r="G59" s="76"/>
      <c r="H59" s="76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 t="s">
        <v>136</v>
      </c>
      <c r="B60" s="176">
        <f>E60/SQRT(E57)</f>
        <v>7.5275105203610533</v>
      </c>
      <c r="C60" s="76"/>
      <c r="D60" s="2" t="s">
        <v>134</v>
      </c>
      <c r="E60" s="84">
        <f>ABS(AP11-AP7)</f>
        <v>8.7999999999999995E-2</v>
      </c>
      <c r="F60" s="76"/>
      <c r="G60" s="76"/>
      <c r="H60" s="76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76"/>
      <c r="B61" s="76"/>
      <c r="C61" s="76"/>
      <c r="D61" s="76"/>
      <c r="E61" s="76"/>
      <c r="F61" s="76"/>
      <c r="G61" s="76"/>
      <c r="H61" s="76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137</v>
      </c>
      <c r="B62" s="237" t="s">
        <v>138</v>
      </c>
      <c r="C62" s="76"/>
      <c r="D62" s="76"/>
      <c r="E62" s="76"/>
      <c r="F62" s="76"/>
      <c r="G62" s="76"/>
      <c r="H62" s="76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A63" s="2" t="s">
        <v>169</v>
      </c>
      <c r="B63" s="84">
        <v>3.77</v>
      </c>
      <c r="C63" s="76"/>
      <c r="D63" s="76"/>
      <c r="E63" s="76"/>
      <c r="F63" s="76"/>
      <c r="G63" s="76"/>
      <c r="H63" s="76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47" t="s">
        <v>140</v>
      </c>
      <c r="B64" s="105">
        <v>3.7730000000000001</v>
      </c>
      <c r="C64" s="76"/>
      <c r="D64" s="76"/>
      <c r="E64" s="76"/>
      <c r="F64" s="76"/>
      <c r="G64" s="76"/>
      <c r="H64" s="76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47" t="s">
        <v>141</v>
      </c>
      <c r="B65" s="105">
        <v>3.7749999999999999</v>
      </c>
      <c r="C65" s="76"/>
      <c r="D65" s="76"/>
      <c r="E65" s="76"/>
      <c r="F65" s="76"/>
      <c r="G65" s="76"/>
      <c r="H65" s="76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04"/>
      <c r="B72" s="300">
        <v>1</v>
      </c>
      <c r="C72" s="301"/>
      <c r="D72" s="301"/>
      <c r="E72" s="301"/>
      <c r="F72" s="301"/>
      <c r="G72" s="301"/>
      <c r="H72" s="301"/>
      <c r="I72" s="301"/>
      <c r="J72" s="301"/>
      <c r="K72" s="302"/>
      <c r="L72" s="303">
        <v>2</v>
      </c>
      <c r="M72" s="299"/>
      <c r="N72" s="299"/>
      <c r="O72" s="299"/>
      <c r="P72" s="299"/>
      <c r="Q72" s="299"/>
      <c r="R72" s="299"/>
      <c r="S72" s="299"/>
      <c r="T72" s="299"/>
      <c r="U72" s="299"/>
      <c r="V72" s="300">
        <v>3</v>
      </c>
      <c r="W72" s="301"/>
      <c r="X72" s="301"/>
      <c r="Y72" s="301"/>
      <c r="Z72" s="301"/>
      <c r="AA72" s="301"/>
      <c r="AB72" s="301"/>
      <c r="AC72" s="301"/>
      <c r="AD72" s="301"/>
      <c r="AE72" s="302"/>
      <c r="AF72" s="303">
        <v>4</v>
      </c>
      <c r="AG72" s="299"/>
      <c r="AH72" s="299"/>
      <c r="AI72" s="299"/>
      <c r="AJ72" s="299"/>
      <c r="AK72" s="299"/>
      <c r="AL72" s="299"/>
      <c r="AM72" s="299"/>
      <c r="AN72" s="299"/>
      <c r="AO72" s="299"/>
      <c r="AP72" s="300">
        <v>5</v>
      </c>
      <c r="AQ72" s="301"/>
      <c r="AR72" s="301"/>
      <c r="AS72" s="301"/>
      <c r="AT72" s="301"/>
      <c r="AU72" s="301"/>
      <c r="AV72" s="301"/>
      <c r="AW72" s="301"/>
      <c r="AX72" s="301"/>
      <c r="AY72" s="302"/>
      <c r="AZ72" s="204"/>
      <c r="BA72" s="204"/>
      <c r="BB72" s="204"/>
      <c r="BC72" s="204"/>
    </row>
    <row r="73" spans="1:55">
      <c r="A73" s="248"/>
      <c r="B73" s="249" t="s">
        <v>142</v>
      </c>
      <c r="C73" s="248" t="s">
        <v>143</v>
      </c>
      <c r="D73" s="248" t="s">
        <v>144</v>
      </c>
      <c r="E73" s="248" t="s">
        <v>145</v>
      </c>
      <c r="F73" s="250" t="s">
        <v>146</v>
      </c>
      <c r="G73" s="248" t="s">
        <v>147</v>
      </c>
      <c r="H73" s="248" t="s">
        <v>148</v>
      </c>
      <c r="I73" s="248" t="s">
        <v>149</v>
      </c>
      <c r="J73" s="248" t="s">
        <v>150</v>
      </c>
      <c r="K73" s="251" t="s">
        <v>13</v>
      </c>
      <c r="L73" s="249" t="s">
        <v>142</v>
      </c>
      <c r="M73" s="248" t="s">
        <v>143</v>
      </c>
      <c r="N73" s="248" t="s">
        <v>144</v>
      </c>
      <c r="O73" s="248" t="s">
        <v>145</v>
      </c>
      <c r="P73" s="250" t="s">
        <v>146</v>
      </c>
      <c r="Q73" s="248" t="s">
        <v>147</v>
      </c>
      <c r="R73" s="248" t="s">
        <v>148</v>
      </c>
      <c r="S73" s="248" t="s">
        <v>149</v>
      </c>
      <c r="T73" s="248" t="s">
        <v>150</v>
      </c>
      <c r="U73" s="251" t="s">
        <v>13</v>
      </c>
      <c r="V73" s="249" t="s">
        <v>142</v>
      </c>
      <c r="W73" s="248" t="s">
        <v>143</v>
      </c>
      <c r="X73" s="248" t="s">
        <v>144</v>
      </c>
      <c r="Y73" s="248" t="s">
        <v>145</v>
      </c>
      <c r="Z73" s="250" t="s">
        <v>146</v>
      </c>
      <c r="AA73" s="248" t="s">
        <v>147</v>
      </c>
      <c r="AB73" s="248" t="s">
        <v>148</v>
      </c>
      <c r="AC73" s="248" t="s">
        <v>149</v>
      </c>
      <c r="AD73" s="248" t="s">
        <v>150</v>
      </c>
      <c r="AE73" s="251" t="s">
        <v>13</v>
      </c>
      <c r="AF73" s="249" t="s">
        <v>142</v>
      </c>
      <c r="AG73" s="248" t="s">
        <v>143</v>
      </c>
      <c r="AH73" s="248" t="s">
        <v>144</v>
      </c>
      <c r="AI73" s="248" t="s">
        <v>145</v>
      </c>
      <c r="AJ73" s="251" t="s">
        <v>13</v>
      </c>
      <c r="AK73" s="248" t="s">
        <v>147</v>
      </c>
      <c r="AL73" s="248" t="s">
        <v>148</v>
      </c>
      <c r="AM73" s="248" t="s">
        <v>149</v>
      </c>
      <c r="AN73" s="248" t="s">
        <v>150</v>
      </c>
      <c r="AO73" s="251" t="s">
        <v>13</v>
      </c>
      <c r="AP73" s="249" t="s">
        <v>142</v>
      </c>
      <c r="AQ73" s="248" t="s">
        <v>143</v>
      </c>
      <c r="AR73" s="248" t="s">
        <v>144</v>
      </c>
      <c r="AS73" s="248" t="s">
        <v>145</v>
      </c>
      <c r="AT73" s="251" t="s">
        <v>13</v>
      </c>
      <c r="AU73" s="248" t="s">
        <v>147</v>
      </c>
      <c r="AV73" s="248" t="s">
        <v>148</v>
      </c>
      <c r="AW73" s="248" t="s">
        <v>149</v>
      </c>
      <c r="AX73" s="248" t="s">
        <v>150</v>
      </c>
      <c r="AY73" s="252" t="s">
        <v>13</v>
      </c>
      <c r="AZ73" s="248"/>
      <c r="BA73" s="248"/>
      <c r="BB73" s="248"/>
      <c r="BC73" s="248"/>
    </row>
    <row r="74" spans="1:55">
      <c r="A74" s="253" t="s">
        <v>151</v>
      </c>
      <c r="B74" s="254">
        <v>29.95</v>
      </c>
      <c r="C74" s="253">
        <v>29.96</v>
      </c>
      <c r="D74" s="253">
        <v>29.9</v>
      </c>
      <c r="E74" s="253">
        <v>29.91</v>
      </c>
      <c r="F74" s="250">
        <f t="shared" ref="F74:F75" si="0">AVERAGE(B74:E74)</f>
        <v>29.93</v>
      </c>
      <c r="G74" s="253">
        <v>30.14</v>
      </c>
      <c r="H74" s="253">
        <v>30.18</v>
      </c>
      <c r="I74" s="253">
        <v>30.04</v>
      </c>
      <c r="J74" s="253">
        <v>30.06</v>
      </c>
      <c r="K74" s="255">
        <f t="shared" ref="K74:K75" si="1">AVERAGE(G74:J74)</f>
        <v>30.105</v>
      </c>
      <c r="L74" s="256">
        <v>29.98</v>
      </c>
      <c r="M74" s="208">
        <v>29.96</v>
      </c>
      <c r="N74" s="208">
        <v>29.88</v>
      </c>
      <c r="O74" s="208">
        <v>29.89</v>
      </c>
      <c r="P74" s="250">
        <f t="shared" ref="P74:P75" si="2">AVERAGE(L74:O74)</f>
        <v>29.927499999999998</v>
      </c>
      <c r="Q74" s="2">
        <v>30.09</v>
      </c>
      <c r="R74" s="2">
        <v>30.16</v>
      </c>
      <c r="S74" s="2">
        <v>30.02</v>
      </c>
      <c r="T74" s="257">
        <v>30.04</v>
      </c>
      <c r="U74" s="255">
        <f t="shared" ref="U74:U75" si="3">AVERAGE(Q74:T74)</f>
        <v>30.077500000000001</v>
      </c>
      <c r="V74" s="256">
        <v>29.92</v>
      </c>
      <c r="W74" s="208">
        <v>29.92</v>
      </c>
      <c r="X74" s="208">
        <v>29.85</v>
      </c>
      <c r="Y74" s="208">
        <v>29.83</v>
      </c>
      <c r="Z74" s="250">
        <f t="shared" ref="Z74:Z75" si="4">AVERAGE(V74:Y74)</f>
        <v>29.88</v>
      </c>
      <c r="AA74" s="2">
        <v>30.12</v>
      </c>
      <c r="AB74" s="2">
        <v>30.14</v>
      </c>
      <c r="AC74" s="2">
        <v>30.03</v>
      </c>
      <c r="AD74" s="257">
        <v>30.01</v>
      </c>
      <c r="AE74" s="255">
        <f t="shared" ref="AE74:AE75" si="5">AVERAGE(AA74:AD74)</f>
        <v>30.075000000000003</v>
      </c>
      <c r="AF74" s="256">
        <v>29.95</v>
      </c>
      <c r="AG74" s="208">
        <v>29.94</v>
      </c>
      <c r="AH74" s="208">
        <v>29.85</v>
      </c>
      <c r="AI74" s="208">
        <v>29.86</v>
      </c>
      <c r="AJ74" s="255">
        <f t="shared" ref="AJ74:AJ75" si="6">AVERAGE(AF74:AI74)</f>
        <v>29.900000000000002</v>
      </c>
      <c r="AK74" s="2">
        <v>30.2</v>
      </c>
      <c r="AL74" s="2">
        <v>30.15</v>
      </c>
      <c r="AM74" s="2">
        <v>30.01</v>
      </c>
      <c r="AN74" s="257">
        <v>30.02</v>
      </c>
      <c r="AO74" s="255">
        <f t="shared" ref="AO74:AO75" si="7">AVERAGE(AK74:AN74)</f>
        <v>30.094999999999999</v>
      </c>
      <c r="AP74" s="256">
        <v>29.92</v>
      </c>
      <c r="AQ74" s="208">
        <v>29.9</v>
      </c>
      <c r="AR74" s="208">
        <v>29.8</v>
      </c>
      <c r="AS74" s="208">
        <v>29.83</v>
      </c>
      <c r="AT74" s="255">
        <f t="shared" ref="AT74:AT75" si="8">AVERAGE(AP74:AS74)</f>
        <v>29.862500000000001</v>
      </c>
      <c r="AU74" s="29">
        <v>30.11</v>
      </c>
      <c r="AV74" s="29">
        <v>30.11</v>
      </c>
      <c r="AW74" s="29">
        <v>30.02</v>
      </c>
      <c r="AX74" s="258">
        <v>30</v>
      </c>
      <c r="AY74" s="250">
        <f t="shared" ref="AY74:AY75" si="9">AVERAGE(AU74:AX74)</f>
        <v>30.06</v>
      </c>
      <c r="AZ74" s="2"/>
      <c r="BA74" s="2"/>
      <c r="BB74" s="2"/>
      <c r="BC74" s="2"/>
    </row>
    <row r="75" spans="1:55">
      <c r="A75" s="2" t="s">
        <v>152</v>
      </c>
      <c r="B75" s="259">
        <v>29.86</v>
      </c>
      <c r="C75" s="2">
        <v>29.75</v>
      </c>
      <c r="D75" s="260">
        <v>29.86326</v>
      </c>
      <c r="E75" s="261">
        <v>29.678239999999999</v>
      </c>
      <c r="F75" s="250">
        <f t="shared" si="0"/>
        <v>29.787875</v>
      </c>
      <c r="G75" s="261">
        <v>30.02</v>
      </c>
      <c r="H75" s="261">
        <v>30.17</v>
      </c>
      <c r="I75" s="261">
        <v>30.075700000000001</v>
      </c>
      <c r="J75" s="261">
        <v>29.933199999999999</v>
      </c>
      <c r="K75" s="255">
        <f t="shared" si="1"/>
        <v>30.049724999999999</v>
      </c>
      <c r="L75" s="114">
        <v>29.74</v>
      </c>
      <c r="M75" s="84">
        <v>29.86</v>
      </c>
      <c r="N75" s="114">
        <v>29.701419999999999</v>
      </c>
      <c r="O75" s="84">
        <v>29.853339999999999</v>
      </c>
      <c r="P75" s="250">
        <f t="shared" si="2"/>
        <v>29.788689999999999</v>
      </c>
      <c r="Q75" s="84">
        <v>29.94</v>
      </c>
      <c r="R75" s="84">
        <v>30.06</v>
      </c>
      <c r="S75" s="84">
        <v>29.936800000000002</v>
      </c>
      <c r="T75" s="84">
        <v>30.058800000000002</v>
      </c>
      <c r="U75" s="255">
        <f t="shared" si="3"/>
        <v>29.998900000000003</v>
      </c>
      <c r="V75" s="114">
        <v>29.78</v>
      </c>
      <c r="W75" s="84">
        <v>29.89</v>
      </c>
      <c r="X75" s="114">
        <v>29.776260000000001</v>
      </c>
      <c r="Y75" s="84">
        <v>29.891010000000001</v>
      </c>
      <c r="Z75" s="250">
        <f t="shared" si="4"/>
        <v>29.834317499999997</v>
      </c>
      <c r="AA75" s="84">
        <v>29.96</v>
      </c>
      <c r="AB75" s="84">
        <v>30.09</v>
      </c>
      <c r="AC75" s="84">
        <v>29.962399999999999</v>
      </c>
      <c r="AD75" s="84">
        <v>30.086600000000001</v>
      </c>
      <c r="AE75" s="255">
        <f t="shared" si="5"/>
        <v>30.024750000000001</v>
      </c>
      <c r="AF75" s="114">
        <v>29.79</v>
      </c>
      <c r="AG75" s="84">
        <v>29.86</v>
      </c>
      <c r="AH75" s="114">
        <v>29.775680000000001</v>
      </c>
      <c r="AI75" s="84">
        <v>29.871690000000001</v>
      </c>
      <c r="AJ75" s="255">
        <f t="shared" si="6"/>
        <v>29.8243425</v>
      </c>
      <c r="AK75" s="84">
        <v>30.13</v>
      </c>
      <c r="AL75" s="84">
        <v>30.05</v>
      </c>
      <c r="AM75" s="84">
        <v>30.000399999999999</v>
      </c>
      <c r="AN75" s="84">
        <v>30.078199999999999</v>
      </c>
      <c r="AO75" s="255">
        <f t="shared" si="7"/>
        <v>30.064649999999997</v>
      </c>
      <c r="AP75" s="117">
        <v>29.83</v>
      </c>
      <c r="AQ75" s="88">
        <v>29.73</v>
      </c>
      <c r="AR75" s="117">
        <v>29.82658</v>
      </c>
      <c r="AS75" s="88">
        <v>29.735939999999999</v>
      </c>
      <c r="AT75" s="255">
        <f t="shared" si="8"/>
        <v>29.780630000000002</v>
      </c>
      <c r="AU75" s="88">
        <v>30.12</v>
      </c>
      <c r="AV75" s="88">
        <v>30.01</v>
      </c>
      <c r="AW75" s="88">
        <v>30.0669</v>
      </c>
      <c r="AX75" s="88">
        <v>29.955100000000002</v>
      </c>
      <c r="AY75" s="250">
        <f t="shared" si="9"/>
        <v>30.038</v>
      </c>
      <c r="AZ75" s="2"/>
      <c r="BA75" s="2"/>
      <c r="BB75" s="2"/>
      <c r="BC75" s="2"/>
    </row>
    <row r="76" spans="1:55">
      <c r="A76" s="64" t="s">
        <v>153</v>
      </c>
      <c r="B76" s="262"/>
      <c r="C76" s="64"/>
      <c r="D76" s="64"/>
      <c r="E76" s="64"/>
      <c r="F76" s="263">
        <f>F75-F74</f>
        <v>-0.14212500000000006</v>
      </c>
      <c r="G76" s="26"/>
      <c r="H76" s="26"/>
      <c r="I76" s="26"/>
      <c r="J76" s="26"/>
      <c r="K76" s="263">
        <f>K75-K74</f>
        <v>-5.5275000000001739E-2</v>
      </c>
      <c r="L76" s="64"/>
      <c r="M76" s="64"/>
      <c r="N76" s="64"/>
      <c r="O76" s="64"/>
      <c r="P76" s="263">
        <f>P75-P74</f>
        <v>-0.13880999999999943</v>
      </c>
      <c r="Q76" s="64"/>
      <c r="R76" s="64"/>
      <c r="S76" s="64"/>
      <c r="T76" s="64"/>
      <c r="U76" s="263">
        <f>U75-U74</f>
        <v>-7.8599999999998005E-2</v>
      </c>
      <c r="V76" s="262"/>
      <c r="W76" s="64"/>
      <c r="X76" s="64"/>
      <c r="Y76" s="64"/>
      <c r="Z76" s="263">
        <f>Z75-Z74</f>
        <v>-4.5682500000001625E-2</v>
      </c>
      <c r="AA76" s="64"/>
      <c r="AB76" s="64"/>
      <c r="AC76" s="64"/>
      <c r="AD76" s="64"/>
      <c r="AE76" s="263">
        <f>AE75-AE74</f>
        <v>-5.0250000000001904E-2</v>
      </c>
      <c r="AF76" s="64"/>
      <c r="AG76" s="64"/>
      <c r="AH76" s="64"/>
      <c r="AI76" s="64"/>
      <c r="AJ76" s="263">
        <f>AJ75-AJ74</f>
        <v>-7.5657500000001932E-2</v>
      </c>
      <c r="AK76" s="64"/>
      <c r="AL76" s="64"/>
      <c r="AM76" s="64"/>
      <c r="AN76" s="64"/>
      <c r="AO76" s="263">
        <f>AO75-AO74</f>
        <v>-3.0350000000002098E-2</v>
      </c>
      <c r="AP76" s="262"/>
      <c r="AQ76" s="64"/>
      <c r="AR76" s="64"/>
      <c r="AS76" s="64"/>
      <c r="AT76" s="263">
        <f>AT75-AT74</f>
        <v>-8.1869999999998555E-2</v>
      </c>
      <c r="AU76" s="64"/>
      <c r="AV76" s="64"/>
      <c r="AW76" s="64"/>
      <c r="AX76" s="64"/>
      <c r="AY76" s="263">
        <f>AY75-AY74</f>
        <v>-2.1999999999998465E-2</v>
      </c>
      <c r="AZ76" s="64"/>
      <c r="BA76" s="64"/>
      <c r="BB76" s="64"/>
      <c r="BC76" s="64"/>
    </row>
    <row r="77" spans="1:55">
      <c r="A77" s="2">
        <v>180</v>
      </c>
      <c r="B77" s="259" t="s">
        <v>154</v>
      </c>
      <c r="C77" s="2"/>
      <c r="D77" s="2"/>
      <c r="E77" s="2"/>
      <c r="F77" s="250">
        <f>100*F76/F74</f>
        <v>-0.47485800200467776</v>
      </c>
      <c r="G77" s="29"/>
      <c r="H77" s="29"/>
      <c r="I77" s="29"/>
      <c r="J77" s="29"/>
      <c r="K77" s="250">
        <f>100*K76/K74</f>
        <v>-0.1836073741903396</v>
      </c>
      <c r="L77" s="2"/>
      <c r="M77" s="2"/>
      <c r="N77" s="2"/>
      <c r="O77" s="2"/>
      <c r="P77" s="250">
        <f>100*P76/P74</f>
        <v>-0.46382090050956293</v>
      </c>
      <c r="Q77" s="2"/>
      <c r="R77" s="2"/>
      <c r="S77" s="2"/>
      <c r="T77" s="2"/>
      <c r="U77" s="250">
        <f>100*U76/U74</f>
        <v>-0.26132491064748736</v>
      </c>
      <c r="V77" s="259"/>
      <c r="W77" s="2"/>
      <c r="X77" s="2"/>
      <c r="Y77" s="2"/>
      <c r="Z77" s="250">
        <f>100*Z76/Z74</f>
        <v>-0.1528865461847444</v>
      </c>
      <c r="AA77" s="2"/>
      <c r="AB77" s="2"/>
      <c r="AC77" s="2"/>
      <c r="AD77" s="2"/>
      <c r="AE77" s="250">
        <f>100*AE76/AE74</f>
        <v>-0.16708229426434545</v>
      </c>
      <c r="AF77" s="2"/>
      <c r="AG77" s="2"/>
      <c r="AH77" s="2"/>
      <c r="AI77" s="2"/>
      <c r="AJ77" s="250">
        <f>100*AJ76/AJ74</f>
        <v>-0.2530351170568626</v>
      </c>
      <c r="AK77" s="2"/>
      <c r="AL77" s="2"/>
      <c r="AM77" s="2"/>
      <c r="AN77" s="2"/>
      <c r="AO77" s="250">
        <f>100*AO76/AO74</f>
        <v>-0.10084731683004519</v>
      </c>
      <c r="AP77" s="259"/>
      <c r="AQ77" s="2"/>
      <c r="AR77" s="2"/>
      <c r="AS77" s="2"/>
      <c r="AT77" s="250">
        <f>100*AT76/AT74</f>
        <v>-0.27415655085809476</v>
      </c>
      <c r="AU77" s="2"/>
      <c r="AV77" s="2"/>
      <c r="AW77" s="2"/>
      <c r="AX77" s="2"/>
      <c r="AY77" s="250">
        <f>100*AY76/AY74</f>
        <v>-7.3186959414499222E-2</v>
      </c>
      <c r="AZ77" s="2"/>
      <c r="BA77" s="2"/>
      <c r="BB77" s="2"/>
      <c r="BC77" s="2"/>
    </row>
    <row r="78" spans="1:55">
      <c r="A78" s="253" t="s">
        <v>155</v>
      </c>
      <c r="B78" s="264">
        <v>29.97</v>
      </c>
      <c r="C78" s="265">
        <v>29.98</v>
      </c>
      <c r="D78" s="265">
        <v>29.95</v>
      </c>
      <c r="E78" s="265">
        <v>29.91</v>
      </c>
      <c r="F78" s="266">
        <f t="shared" ref="F78:F79" si="10">AVERAGE(B78:E78)</f>
        <v>29.952500000000001</v>
      </c>
      <c r="G78" s="267">
        <v>30.2</v>
      </c>
      <c r="H78" s="267">
        <v>30.28</v>
      </c>
      <c r="I78" s="267">
        <v>30.16</v>
      </c>
      <c r="J78" s="267">
        <v>30.1</v>
      </c>
      <c r="K78" s="268">
        <f t="shared" ref="K78:K79" si="11">AVERAGE(G78:J78)</f>
        <v>30.185000000000002</v>
      </c>
      <c r="L78" s="265">
        <v>29.99</v>
      </c>
      <c r="M78" s="265">
        <v>30.03</v>
      </c>
      <c r="N78" s="265">
        <v>29.96</v>
      </c>
      <c r="O78" s="265">
        <v>29.97</v>
      </c>
      <c r="P78" s="266">
        <f t="shared" ref="P78:P79" si="12">AVERAGE(L78:O78)</f>
        <v>29.987499999999997</v>
      </c>
      <c r="Q78" s="267">
        <v>30.26</v>
      </c>
      <c r="R78" s="267">
        <v>30.32</v>
      </c>
      <c r="S78" s="267">
        <v>30.18</v>
      </c>
      <c r="T78" s="267">
        <v>30.08</v>
      </c>
      <c r="U78" s="268">
        <f t="shared" ref="U78:U79" si="13">AVERAGE(Q78:T78)</f>
        <v>30.209999999999997</v>
      </c>
      <c r="V78" s="265">
        <v>30.07</v>
      </c>
      <c r="W78" s="265">
        <v>30.08</v>
      </c>
      <c r="X78" s="265">
        <v>30</v>
      </c>
      <c r="Y78" s="265">
        <v>30.01</v>
      </c>
      <c r="Z78" s="266">
        <f t="shared" ref="Z78:Z79" si="14">AVERAGE(V78:Y78)</f>
        <v>30.040000000000003</v>
      </c>
      <c r="AA78" s="267">
        <v>30.3</v>
      </c>
      <c r="AB78" s="267">
        <v>30.33</v>
      </c>
      <c r="AC78" s="267">
        <v>30.2</v>
      </c>
      <c r="AD78" s="267">
        <v>30.11</v>
      </c>
      <c r="AE78" s="268">
        <f t="shared" ref="AE78:AE79" si="15">AVERAGE(AA78:AD78)</f>
        <v>30.234999999999999</v>
      </c>
      <c r="AF78" s="265">
        <v>30.07</v>
      </c>
      <c r="AG78" s="265">
        <v>30.07</v>
      </c>
      <c r="AH78" s="265">
        <v>30.01</v>
      </c>
      <c r="AI78" s="265">
        <v>29.99</v>
      </c>
      <c r="AJ78" s="268">
        <f t="shared" ref="AJ78:AJ79" si="16">AVERAGE(AF78:AI78)</f>
        <v>30.035</v>
      </c>
      <c r="AK78" s="267">
        <v>30.32</v>
      </c>
      <c r="AL78" s="267">
        <v>30.25</v>
      </c>
      <c r="AM78" s="267">
        <v>30.15</v>
      </c>
      <c r="AN78" s="267">
        <v>30.19</v>
      </c>
      <c r="AO78" s="268">
        <f t="shared" ref="AO78:AO79" si="17">AVERAGE(AK78:AN78)</f>
        <v>30.227499999999999</v>
      </c>
      <c r="AP78" s="265">
        <v>30.04</v>
      </c>
      <c r="AQ78" s="265">
        <v>30.03</v>
      </c>
      <c r="AR78" s="265">
        <v>29.99</v>
      </c>
      <c r="AS78" s="265">
        <v>29.98</v>
      </c>
      <c r="AT78" s="268">
        <f t="shared" ref="AT78:AT79" si="18">AVERAGE(AP78:AS78)</f>
        <v>30.01</v>
      </c>
      <c r="AU78" s="269">
        <v>30.33</v>
      </c>
      <c r="AV78" s="269">
        <v>30.25</v>
      </c>
      <c r="AW78" s="269">
        <v>30.12</v>
      </c>
      <c r="AX78" s="269">
        <v>30.18</v>
      </c>
      <c r="AY78" s="266">
        <f t="shared" ref="AY78:AY79" si="19">AVERAGE(AU78:AX78)</f>
        <v>30.22</v>
      </c>
      <c r="AZ78" s="2"/>
      <c r="BA78" s="2"/>
      <c r="BB78" s="2"/>
      <c r="BC78" s="2"/>
    </row>
    <row r="79" spans="1:55">
      <c r="A79" s="2" t="s">
        <v>156</v>
      </c>
      <c r="B79" s="270">
        <v>29.82</v>
      </c>
      <c r="C79" s="24">
        <v>29.869309999999999</v>
      </c>
      <c r="D79" s="105">
        <v>29.94</v>
      </c>
      <c r="E79" s="25">
        <v>29.94068</v>
      </c>
      <c r="F79" s="266">
        <f t="shared" si="10"/>
        <v>29.892497500000001</v>
      </c>
      <c r="G79" s="105">
        <v>30.24</v>
      </c>
      <c r="H79" s="25">
        <v>30.1419</v>
      </c>
      <c r="I79" s="105">
        <v>30.36</v>
      </c>
      <c r="J79" s="25">
        <v>30.264199999999999</v>
      </c>
      <c r="K79" s="268">
        <f t="shared" si="11"/>
        <v>30.251525000000001</v>
      </c>
      <c r="L79" s="105">
        <v>29.87</v>
      </c>
      <c r="M79" s="105">
        <v>29.92</v>
      </c>
      <c r="N79" s="114">
        <v>29.869299999999999</v>
      </c>
      <c r="O79" s="84">
        <v>29.927810000000001</v>
      </c>
      <c r="P79" s="266">
        <f t="shared" si="12"/>
        <v>29.896777499999999</v>
      </c>
      <c r="Q79" s="105">
        <v>30.16</v>
      </c>
      <c r="R79" s="105">
        <v>30.26</v>
      </c>
      <c r="S79" s="84">
        <v>30.121600000000001</v>
      </c>
      <c r="T79" s="84">
        <v>30.228400000000001</v>
      </c>
      <c r="U79" s="268">
        <f t="shared" si="13"/>
        <v>30.192500000000003</v>
      </c>
      <c r="V79" s="105">
        <v>29.94</v>
      </c>
      <c r="W79" s="105">
        <v>30</v>
      </c>
      <c r="X79" s="114">
        <v>29.939969999999999</v>
      </c>
      <c r="Y79" s="84">
        <v>29.9954</v>
      </c>
      <c r="Z79" s="266">
        <f t="shared" si="14"/>
        <v>29.968842500000001</v>
      </c>
      <c r="AA79" s="105">
        <v>30.22</v>
      </c>
      <c r="AB79" s="105">
        <v>30.34</v>
      </c>
      <c r="AC79" s="84">
        <v>30.186800000000002</v>
      </c>
      <c r="AD79" s="84">
        <v>30.3095</v>
      </c>
      <c r="AE79" s="268">
        <f t="shared" si="15"/>
        <v>30.264075000000002</v>
      </c>
      <c r="AF79" s="105">
        <v>29.91</v>
      </c>
      <c r="AG79" s="105">
        <v>29.97</v>
      </c>
      <c r="AH79" s="114">
        <v>29.91488</v>
      </c>
      <c r="AI79" s="84">
        <v>29.964030000000001</v>
      </c>
      <c r="AJ79" s="268">
        <f t="shared" si="16"/>
        <v>29.939727499999996</v>
      </c>
      <c r="AK79" s="105">
        <v>30.19</v>
      </c>
      <c r="AL79" s="105">
        <v>30.29</v>
      </c>
      <c r="AM79" s="84">
        <v>30.193000000000001</v>
      </c>
      <c r="AN79" s="84">
        <v>30.286999999999999</v>
      </c>
      <c r="AO79" s="268">
        <f t="shared" si="17"/>
        <v>30.240000000000002</v>
      </c>
      <c r="AP79" s="105">
        <v>29.9</v>
      </c>
      <c r="AQ79" s="105">
        <v>29.97</v>
      </c>
      <c r="AR79" s="117">
        <v>29.912990000000001</v>
      </c>
      <c r="AS79" s="88">
        <v>29.99221</v>
      </c>
      <c r="AT79" s="268">
        <f t="shared" si="18"/>
        <v>29.9438</v>
      </c>
      <c r="AU79" s="105">
        <v>30.21</v>
      </c>
      <c r="AV79" s="105">
        <v>30.37</v>
      </c>
      <c r="AW79" s="88">
        <v>30.214400000000001</v>
      </c>
      <c r="AX79" s="88">
        <v>30.366299999999999</v>
      </c>
      <c r="AY79" s="266">
        <f t="shared" si="19"/>
        <v>30.290174999999998</v>
      </c>
      <c r="AZ79" s="2"/>
      <c r="BA79" s="2"/>
      <c r="BB79" s="2"/>
      <c r="BC79" s="2"/>
    </row>
    <row r="80" spans="1:55">
      <c r="A80" s="2"/>
      <c r="B80" s="259"/>
      <c r="C80" s="2"/>
      <c r="D80" s="2"/>
      <c r="E80" s="2"/>
      <c r="F80" s="263">
        <f>F79-F78</f>
        <v>-6.0002499999999515E-2</v>
      </c>
      <c r="G80" s="2"/>
      <c r="H80" s="2"/>
      <c r="I80" s="2"/>
      <c r="J80" s="2"/>
      <c r="K80" s="263">
        <f>K79-K78</f>
        <v>6.6524999999998613E-2</v>
      </c>
      <c r="L80" s="2"/>
      <c r="M80" s="2"/>
      <c r="N80" s="2"/>
      <c r="O80" s="2"/>
      <c r="P80" s="263">
        <f>P79-P78</f>
        <v>-9.0722499999998263E-2</v>
      </c>
      <c r="Q80" s="2"/>
      <c r="R80" s="2"/>
      <c r="S80" s="2"/>
      <c r="T80" s="2"/>
      <c r="U80" s="263">
        <f>U79-U78</f>
        <v>-1.7499999999994742E-2</v>
      </c>
      <c r="V80" s="259"/>
      <c r="W80" s="2"/>
      <c r="X80" s="2"/>
      <c r="Y80" s="2"/>
      <c r="Z80" s="263">
        <f>Z79-Z78</f>
        <v>-7.1157500000001761E-2</v>
      </c>
      <c r="AA80" s="2"/>
      <c r="AB80" s="2"/>
      <c r="AC80" s="2"/>
      <c r="AD80" s="2"/>
      <c r="AE80" s="263">
        <f>AE79-AE78</f>
        <v>2.9075000000002404E-2</v>
      </c>
      <c r="AF80" s="2"/>
      <c r="AG80" s="2"/>
      <c r="AH80" s="2"/>
      <c r="AI80" s="2"/>
      <c r="AJ80" s="263">
        <f>AJ79-AJ78</f>
        <v>-9.5272500000003646E-2</v>
      </c>
      <c r="AK80" s="2"/>
      <c r="AL80" s="2"/>
      <c r="AM80" s="2"/>
      <c r="AN80" s="2"/>
      <c r="AO80" s="263">
        <f>AO79-AO78</f>
        <v>1.2500000000002842E-2</v>
      </c>
      <c r="AP80" s="259"/>
      <c r="AQ80" s="2"/>
      <c r="AR80" s="2"/>
      <c r="AS80" s="2"/>
      <c r="AT80" s="263">
        <f>AT79-AT78</f>
        <v>-6.6200000000002035E-2</v>
      </c>
      <c r="AU80" s="2"/>
      <c r="AV80" s="2"/>
      <c r="AW80" s="2"/>
      <c r="AX80" s="2"/>
      <c r="AY80" s="263">
        <f>AY79-AY78</f>
        <v>7.0174999999998988E-2</v>
      </c>
      <c r="AZ80" s="2"/>
      <c r="BA80" s="2"/>
      <c r="BB80" s="2"/>
      <c r="BC80" s="2"/>
    </row>
    <row r="81" spans="1:55">
      <c r="A81" s="2">
        <v>200</v>
      </c>
      <c r="B81" s="259"/>
      <c r="C81" s="2"/>
      <c r="D81" s="2"/>
      <c r="E81" s="2"/>
      <c r="F81" s="250">
        <f>100*F80/F78</f>
        <v>-0.20032551539938073</v>
      </c>
      <c r="G81" s="2"/>
      <c r="H81" s="2"/>
      <c r="I81" s="2"/>
      <c r="J81" s="2"/>
      <c r="K81" s="250">
        <f>100*K80/K78</f>
        <v>0.22039092264369259</v>
      </c>
      <c r="L81" s="2"/>
      <c r="M81" s="2"/>
      <c r="N81" s="2"/>
      <c r="O81" s="2"/>
      <c r="P81" s="250">
        <f>100*P80/P78</f>
        <v>-0.30253438932888127</v>
      </c>
      <c r="Q81" s="2"/>
      <c r="R81" s="2"/>
      <c r="S81" s="2"/>
      <c r="T81" s="2"/>
      <c r="U81" s="250">
        <f>100*U80/U78</f>
        <v>-5.7927838464067342E-2</v>
      </c>
      <c r="V81" s="259"/>
      <c r="W81" s="2"/>
      <c r="X81" s="2"/>
      <c r="Y81" s="2"/>
      <c r="Z81" s="250">
        <f>100*Z80/Z78</f>
        <v>-0.23687583222370756</v>
      </c>
      <c r="AA81" s="2"/>
      <c r="AB81" s="2"/>
      <c r="AC81" s="2"/>
      <c r="AD81" s="2"/>
      <c r="AE81" s="250">
        <f>100*AE80/AE78</f>
        <v>9.6163386803381531E-2</v>
      </c>
      <c r="AF81" s="2"/>
      <c r="AG81" s="2"/>
      <c r="AH81" s="2"/>
      <c r="AI81" s="2"/>
      <c r="AJ81" s="250">
        <f>100*AJ80/AJ78</f>
        <v>-0.31720492758449692</v>
      </c>
      <c r="AK81" s="2"/>
      <c r="AL81" s="2"/>
      <c r="AM81" s="2"/>
      <c r="AN81" s="2"/>
      <c r="AO81" s="250">
        <f>100*AO80/AO78</f>
        <v>4.1353072533298625E-2</v>
      </c>
      <c r="AP81" s="259"/>
      <c r="AQ81" s="2"/>
      <c r="AR81" s="2"/>
      <c r="AS81" s="2"/>
      <c r="AT81" s="250">
        <f>100*AT80/AT78</f>
        <v>-0.22059313562146629</v>
      </c>
      <c r="AU81" s="2"/>
      <c r="AV81" s="2"/>
      <c r="AW81" s="2"/>
      <c r="AX81" s="2"/>
      <c r="AY81" s="250">
        <f>100*AY80/AY78</f>
        <v>0.23221376571806415</v>
      </c>
      <c r="AZ81" s="2"/>
      <c r="BA81" s="2"/>
      <c r="BB81" s="2"/>
      <c r="BC81" s="2"/>
    </row>
    <row r="82" spans="1:55">
      <c r="A82" s="253" t="s">
        <v>157</v>
      </c>
      <c r="B82" s="256">
        <v>29.99</v>
      </c>
      <c r="C82" s="208">
        <v>29.98</v>
      </c>
      <c r="D82" s="208">
        <v>29.93</v>
      </c>
      <c r="E82" s="208">
        <v>29.92</v>
      </c>
      <c r="F82" s="250">
        <f t="shared" ref="F82:F83" si="20">AVERAGE(B82:E82)</f>
        <v>29.955000000000002</v>
      </c>
      <c r="G82" s="2">
        <v>30.14</v>
      </c>
      <c r="H82" s="2">
        <v>30.31</v>
      </c>
      <c r="I82" s="2">
        <v>30.16</v>
      </c>
      <c r="J82" s="257">
        <v>30.26</v>
      </c>
      <c r="K82" s="255">
        <f t="shared" ref="K82:K83" si="21">AVERAGE(G82:J82)</f>
        <v>30.217500000000001</v>
      </c>
      <c r="L82" s="256">
        <v>29.91</v>
      </c>
      <c r="M82" s="208">
        <v>29.99</v>
      </c>
      <c r="N82" s="208">
        <v>29.92</v>
      </c>
      <c r="O82" s="208">
        <v>29.94</v>
      </c>
      <c r="P82" s="250">
        <f t="shared" ref="P82:P83" si="22">AVERAGE(L82:O82)</f>
        <v>29.939999999999998</v>
      </c>
      <c r="Q82" s="2">
        <v>30.29</v>
      </c>
      <c r="R82" s="2">
        <v>30.34</v>
      </c>
      <c r="S82" s="2">
        <v>30.24</v>
      </c>
      <c r="T82" s="257">
        <v>30.16</v>
      </c>
      <c r="U82" s="255">
        <f t="shared" ref="U82:U83" si="23">AVERAGE(Q82:T82)</f>
        <v>30.257499999999997</v>
      </c>
      <c r="V82" s="256">
        <v>29.89</v>
      </c>
      <c r="W82" s="208">
        <v>29.89</v>
      </c>
      <c r="X82" s="208">
        <v>29.9</v>
      </c>
      <c r="Y82" s="208">
        <v>29.86</v>
      </c>
      <c r="Z82" s="250">
        <f t="shared" ref="Z82:Z83" si="24">AVERAGE(V82:Y82)</f>
        <v>29.885000000000002</v>
      </c>
      <c r="AA82" s="2">
        <v>30.28</v>
      </c>
      <c r="AB82" s="2">
        <v>30.42</v>
      </c>
      <c r="AC82" s="2">
        <v>30.23</v>
      </c>
      <c r="AD82" s="257">
        <v>30.15</v>
      </c>
      <c r="AE82" s="255">
        <f t="shared" ref="AE82:AE83" si="25">AVERAGE(AA82:AD82)</f>
        <v>30.270000000000003</v>
      </c>
      <c r="AF82" s="256">
        <v>29.94</v>
      </c>
      <c r="AG82" s="208">
        <v>29.94</v>
      </c>
      <c r="AH82" s="208">
        <v>29.89</v>
      </c>
      <c r="AI82" s="208">
        <v>29.91</v>
      </c>
      <c r="AJ82" s="255">
        <f t="shared" ref="AJ82:AJ83" si="26">AVERAGE(AF82:AI82)</f>
        <v>29.92</v>
      </c>
      <c r="AK82" s="2">
        <v>30.38</v>
      </c>
      <c r="AL82" s="2">
        <v>30.29</v>
      </c>
      <c r="AM82" s="2">
        <v>30.15</v>
      </c>
      <c r="AN82" s="257">
        <v>30.25</v>
      </c>
      <c r="AO82" s="255">
        <f t="shared" ref="AO82:AO83" si="27">AVERAGE(AK82:AN82)</f>
        <v>30.267499999999998</v>
      </c>
      <c r="AP82" s="256">
        <v>29.96</v>
      </c>
      <c r="AQ82" s="208">
        <v>29.95</v>
      </c>
      <c r="AR82" s="208">
        <v>29.89</v>
      </c>
      <c r="AS82" s="208">
        <v>29.9</v>
      </c>
      <c r="AT82" s="255">
        <f t="shared" ref="AT82:AT83" si="28">AVERAGE(AP82:AS82)</f>
        <v>29.924999999999997</v>
      </c>
      <c r="AU82" s="29">
        <v>30.31</v>
      </c>
      <c r="AV82" s="29">
        <v>30.33</v>
      </c>
      <c r="AW82" s="29">
        <v>30.25</v>
      </c>
      <c r="AX82" s="258">
        <v>30.17</v>
      </c>
      <c r="AY82" s="250">
        <f t="shared" ref="AY82:AY83" si="29">AVERAGE(AU82:AX82)</f>
        <v>30.265000000000001</v>
      </c>
      <c r="AZ82" s="2"/>
      <c r="BA82" s="2"/>
      <c r="BB82" s="2"/>
      <c r="BC82" s="2"/>
    </row>
    <row r="83" spans="1:55">
      <c r="A83" s="2" t="s">
        <v>158</v>
      </c>
      <c r="B83" s="260">
        <v>29.95</v>
      </c>
      <c r="C83" s="261">
        <v>30</v>
      </c>
      <c r="D83" s="260">
        <v>29.957889999999999</v>
      </c>
      <c r="E83" s="261">
        <v>30.008590000000002</v>
      </c>
      <c r="F83" s="250">
        <f t="shared" si="20"/>
        <v>29.979120000000002</v>
      </c>
      <c r="G83" s="261">
        <v>30.22</v>
      </c>
      <c r="H83" s="261">
        <v>30.31</v>
      </c>
      <c r="I83" s="261">
        <v>30.253699999999998</v>
      </c>
      <c r="J83" s="261">
        <v>30.352</v>
      </c>
      <c r="K83" s="255">
        <f t="shared" si="21"/>
        <v>30.283925</v>
      </c>
      <c r="L83" s="114">
        <v>30.03</v>
      </c>
      <c r="M83" s="84">
        <v>29.96</v>
      </c>
      <c r="N83" s="114">
        <v>29.961020000000001</v>
      </c>
      <c r="O83" s="84">
        <v>30.032969999999999</v>
      </c>
      <c r="P83" s="250">
        <f t="shared" si="22"/>
        <v>29.995997500000001</v>
      </c>
      <c r="Q83" s="84">
        <v>30.4</v>
      </c>
      <c r="R83" s="84">
        <v>30.28</v>
      </c>
      <c r="S83" s="84">
        <v>30.346900000000002</v>
      </c>
      <c r="T83" s="84">
        <v>30.221800000000002</v>
      </c>
      <c r="U83" s="255">
        <f t="shared" si="23"/>
        <v>30.312175</v>
      </c>
      <c r="V83" s="114">
        <v>30</v>
      </c>
      <c r="W83" s="84">
        <v>29.94</v>
      </c>
      <c r="X83" s="114">
        <v>29.998329999999999</v>
      </c>
      <c r="Y83" s="84">
        <v>29.939419999999998</v>
      </c>
      <c r="Z83" s="250">
        <f t="shared" si="24"/>
        <v>29.969437499999998</v>
      </c>
      <c r="AA83" s="84">
        <v>30.42</v>
      </c>
      <c r="AB83" s="84">
        <v>30.29</v>
      </c>
      <c r="AC83" s="84">
        <v>30.318000000000001</v>
      </c>
      <c r="AD83" s="84">
        <v>30.1891</v>
      </c>
      <c r="AE83" s="255">
        <f t="shared" si="25"/>
        <v>30.304275000000001</v>
      </c>
      <c r="AF83" s="114">
        <v>30</v>
      </c>
      <c r="AG83" s="84">
        <v>29.92</v>
      </c>
      <c r="AH83" s="114">
        <v>30.01521</v>
      </c>
      <c r="AI83" s="84">
        <v>29.95665</v>
      </c>
      <c r="AJ83" s="255">
        <f t="shared" si="26"/>
        <v>29.972964999999999</v>
      </c>
      <c r="AK83" s="84">
        <v>30.36</v>
      </c>
      <c r="AL83" s="84">
        <v>30.24</v>
      </c>
      <c r="AM83" s="84">
        <v>30.363900000000001</v>
      </c>
      <c r="AN83" s="84">
        <v>30.241800000000001</v>
      </c>
      <c r="AO83" s="255">
        <f t="shared" si="27"/>
        <v>30.301424999999998</v>
      </c>
      <c r="AP83" s="117">
        <v>29.91</v>
      </c>
      <c r="AQ83" s="88">
        <v>29.96</v>
      </c>
      <c r="AR83" s="117">
        <v>29.951809999999998</v>
      </c>
      <c r="AS83" s="88">
        <v>29.9986</v>
      </c>
      <c r="AT83" s="255">
        <f t="shared" si="28"/>
        <v>29.955102499999999</v>
      </c>
      <c r="AU83" s="88">
        <v>30.24</v>
      </c>
      <c r="AV83" s="88">
        <v>30.36</v>
      </c>
      <c r="AW83" s="88">
        <v>30.241599999999998</v>
      </c>
      <c r="AX83" s="88">
        <v>30.355699999999999</v>
      </c>
      <c r="AY83" s="250">
        <f t="shared" si="29"/>
        <v>30.299325</v>
      </c>
      <c r="AZ83" s="2"/>
      <c r="BA83" s="2"/>
      <c r="BB83" s="2"/>
      <c r="BC83" s="2"/>
    </row>
    <row r="84" spans="1:55">
      <c r="A84" s="2"/>
      <c r="B84" s="259"/>
      <c r="C84" s="2"/>
      <c r="D84" s="2"/>
      <c r="E84" s="2"/>
      <c r="F84" s="263">
        <f>F83-F82</f>
        <v>2.4119999999999919E-2</v>
      </c>
      <c r="G84" s="2"/>
      <c r="H84" s="2"/>
      <c r="I84" s="2"/>
      <c r="J84" s="2"/>
      <c r="K84" s="263">
        <f>K83-K82</f>
        <v>6.6424999999998846E-2</v>
      </c>
      <c r="L84" s="2"/>
      <c r="M84" s="2"/>
      <c r="N84" s="2"/>
      <c r="O84" s="2"/>
      <c r="P84" s="263">
        <f>P83-P82</f>
        <v>5.5997500000003697E-2</v>
      </c>
      <c r="Q84" s="2"/>
      <c r="R84" s="2"/>
      <c r="S84" s="2"/>
      <c r="T84" s="2"/>
      <c r="U84" s="263">
        <f>U83-U82</f>
        <v>5.4675000000003138E-2</v>
      </c>
      <c r="V84" s="259"/>
      <c r="W84" s="2"/>
      <c r="X84" s="2"/>
      <c r="Y84" s="2"/>
      <c r="Z84" s="263">
        <f>Z83-Z82</f>
        <v>8.443749999999639E-2</v>
      </c>
      <c r="AA84" s="2"/>
      <c r="AB84" s="2"/>
      <c r="AC84" s="2"/>
      <c r="AD84" s="2"/>
      <c r="AE84" s="263">
        <f>AE83-AE82</f>
        <v>3.4274999999997391E-2</v>
      </c>
      <c r="AF84" s="2"/>
      <c r="AG84" s="2"/>
      <c r="AH84" s="2"/>
      <c r="AI84" s="2"/>
      <c r="AJ84" s="263">
        <f>AJ83-AJ82</f>
        <v>5.296499999999682E-2</v>
      </c>
      <c r="AK84" s="2"/>
      <c r="AL84" s="2"/>
      <c r="AM84" s="2"/>
      <c r="AN84" s="2"/>
      <c r="AO84" s="263">
        <f>AO83-AO82</f>
        <v>3.3924999999999983E-2</v>
      </c>
      <c r="AP84" s="259"/>
      <c r="AQ84" s="2"/>
      <c r="AR84" s="2"/>
      <c r="AS84" s="2"/>
      <c r="AT84" s="263">
        <f>AT83-AT82</f>
        <v>3.0102500000001697E-2</v>
      </c>
      <c r="AU84" s="2"/>
      <c r="AV84" s="2"/>
      <c r="AW84" s="2"/>
      <c r="AX84" s="2"/>
      <c r="AY84" s="263">
        <f>AY83-AY82</f>
        <v>3.4324999999999051E-2</v>
      </c>
      <c r="AZ84" s="2"/>
      <c r="BA84" s="2"/>
      <c r="BB84" s="2"/>
      <c r="BC84" s="2"/>
    </row>
    <row r="85" spans="1:55">
      <c r="A85" s="2">
        <v>220</v>
      </c>
      <c r="B85" s="259"/>
      <c r="C85" s="2"/>
      <c r="D85" s="2"/>
      <c r="E85" s="2"/>
      <c r="F85" s="250">
        <f>100*F84/F82</f>
        <v>8.0520781171757358E-2</v>
      </c>
      <c r="G85" s="2"/>
      <c r="H85" s="2"/>
      <c r="I85" s="2"/>
      <c r="J85" s="2"/>
      <c r="K85" s="250">
        <f>100*K84/K82</f>
        <v>0.21982295027715346</v>
      </c>
      <c r="L85" s="2"/>
      <c r="M85" s="2"/>
      <c r="N85" s="2"/>
      <c r="O85" s="2"/>
      <c r="P85" s="250">
        <f>100*P84/P82</f>
        <v>0.18703239812960487</v>
      </c>
      <c r="Q85" s="2"/>
      <c r="R85" s="2"/>
      <c r="S85" s="2"/>
      <c r="T85" s="2"/>
      <c r="U85" s="250">
        <f>100*U84/U82</f>
        <v>0.18069900024788282</v>
      </c>
      <c r="V85" s="271"/>
      <c r="W85" s="272"/>
      <c r="X85" s="272"/>
      <c r="Y85" s="272"/>
      <c r="Z85" s="250">
        <f>100*Z84/Z82</f>
        <v>0.28254140873346623</v>
      </c>
      <c r="AA85" s="272"/>
      <c r="AB85" s="272"/>
      <c r="AC85" s="272"/>
      <c r="AD85" s="272"/>
      <c r="AE85" s="250">
        <f>100*AE84/AE82</f>
        <v>0.11323092170464945</v>
      </c>
      <c r="AF85" s="2"/>
      <c r="AG85" s="2"/>
      <c r="AH85" s="2"/>
      <c r="AI85" s="2"/>
      <c r="AJ85" s="250">
        <f>100*AJ84/AJ82</f>
        <v>0.17702205882351876</v>
      </c>
      <c r="AK85" s="2"/>
      <c r="AL85" s="2"/>
      <c r="AM85" s="2"/>
      <c r="AN85" s="2"/>
      <c r="AO85" s="250">
        <f>100*AO84/AO82</f>
        <v>0.11208391839431729</v>
      </c>
      <c r="AP85" s="271"/>
      <c r="AQ85" s="272"/>
      <c r="AR85" s="272"/>
      <c r="AS85" s="272"/>
      <c r="AT85" s="250">
        <f>100*AT84/AT82</f>
        <v>0.10059314954052365</v>
      </c>
      <c r="AU85" s="272"/>
      <c r="AV85" s="272"/>
      <c r="AW85" s="272"/>
      <c r="AX85" s="272"/>
      <c r="AY85" s="250">
        <f>100*AY84/AY82</f>
        <v>0.11341483561869833</v>
      </c>
      <c r="AZ85" s="2"/>
      <c r="BA85" s="2"/>
      <c r="BB85" s="2"/>
      <c r="BC85" s="2"/>
    </row>
    <row r="86" spans="1:5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</row>
    <row r="87" spans="1:5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</row>
    <row r="88" spans="1:55">
      <c r="A88" s="39" t="s">
        <v>159</v>
      </c>
      <c r="B88" s="40" t="s">
        <v>160</v>
      </c>
      <c r="C88" s="40"/>
      <c r="D88" s="40"/>
      <c r="E88" s="40"/>
      <c r="F88" s="40"/>
      <c r="G88" s="40"/>
      <c r="H88" s="40"/>
      <c r="I88" s="40"/>
      <c r="J88" s="40"/>
      <c r="K88" s="1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</row>
    <row r="89" spans="1:55">
      <c r="A89" s="273"/>
      <c r="B89" s="2">
        <v>1</v>
      </c>
      <c r="C89" s="2">
        <v>1</v>
      </c>
      <c r="D89" s="2">
        <v>2</v>
      </c>
      <c r="E89" s="2">
        <v>2</v>
      </c>
      <c r="F89" s="2">
        <v>3</v>
      </c>
      <c r="G89" s="2">
        <v>3</v>
      </c>
      <c r="H89" s="2">
        <v>4</v>
      </c>
      <c r="I89" s="2">
        <v>4</v>
      </c>
      <c r="J89" s="2">
        <v>5</v>
      </c>
      <c r="K89" s="62">
        <v>5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</row>
    <row r="90" spans="1:55">
      <c r="A90" s="273"/>
      <c r="B90" s="2" t="s">
        <v>50</v>
      </c>
      <c r="C90" s="2" t="s">
        <v>51</v>
      </c>
      <c r="D90" s="2" t="s">
        <v>50</v>
      </c>
      <c r="E90" s="2" t="s">
        <v>51</v>
      </c>
      <c r="F90" s="2" t="s">
        <v>50</v>
      </c>
      <c r="G90" s="2" t="s">
        <v>51</v>
      </c>
      <c r="H90" s="2" t="s">
        <v>50</v>
      </c>
      <c r="I90" s="2" t="s">
        <v>51</v>
      </c>
      <c r="J90" s="2" t="s">
        <v>50</v>
      </c>
      <c r="K90" s="62" t="s">
        <v>51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1:55">
      <c r="A91" s="273">
        <v>180</v>
      </c>
      <c r="B91" s="29">
        <f>F77</f>
        <v>-0.47485800200467776</v>
      </c>
      <c r="C91" s="29">
        <f>K77</f>
        <v>-0.1836073741903396</v>
      </c>
      <c r="D91" s="29">
        <f>P77</f>
        <v>-0.46382090050956293</v>
      </c>
      <c r="E91" s="29">
        <f>U77</f>
        <v>-0.26132491064748736</v>
      </c>
      <c r="F91" s="29">
        <f>Z77</f>
        <v>-0.1528865461847444</v>
      </c>
      <c r="G91" s="29">
        <f>AE77</f>
        <v>-0.16708229426434545</v>
      </c>
      <c r="H91" s="29">
        <f>AJ77</f>
        <v>-0.2530351170568626</v>
      </c>
      <c r="I91" s="29">
        <f>AO77</f>
        <v>-0.10084731683004519</v>
      </c>
      <c r="J91" s="29">
        <f>AT77</f>
        <v>-0.27415655085809476</v>
      </c>
      <c r="K91" s="27">
        <f>AY77</f>
        <v>-7.3186959414499222E-2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1:55">
      <c r="A92" s="273">
        <v>200</v>
      </c>
      <c r="B92" s="29">
        <f>F81</f>
        <v>-0.20032551539938073</v>
      </c>
      <c r="C92" s="29">
        <f>K81</f>
        <v>0.22039092264369259</v>
      </c>
      <c r="D92" s="29">
        <f>P81</f>
        <v>-0.30253438932888127</v>
      </c>
      <c r="E92" s="29">
        <f>U81</f>
        <v>-5.7927838464067342E-2</v>
      </c>
      <c r="F92" s="29">
        <f>Z81</f>
        <v>-0.23687583222370756</v>
      </c>
      <c r="G92" s="29">
        <f>AE81</f>
        <v>9.6163386803381531E-2</v>
      </c>
      <c r="H92" s="29">
        <f>AJ81</f>
        <v>-0.31720492758449692</v>
      </c>
      <c r="I92" s="29">
        <f>AO81</f>
        <v>4.1353072533298625E-2</v>
      </c>
      <c r="J92" s="29">
        <f>AT81</f>
        <v>-0.22059313562146629</v>
      </c>
      <c r="K92" s="27">
        <f>AY81</f>
        <v>0.23221376571806415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74">
        <v>220</v>
      </c>
      <c r="B93" s="275">
        <f>F85</f>
        <v>8.0520781171757358E-2</v>
      </c>
      <c r="C93" s="275">
        <f>K85</f>
        <v>0.21982295027715346</v>
      </c>
      <c r="D93" s="275">
        <f>P85</f>
        <v>0.18703239812960487</v>
      </c>
      <c r="E93" s="275">
        <f>U85</f>
        <v>0.18069900024788282</v>
      </c>
      <c r="F93" s="275">
        <f>Z85</f>
        <v>0.28254140873346623</v>
      </c>
      <c r="G93" s="275">
        <f>AE85</f>
        <v>0.11323092170464945</v>
      </c>
      <c r="H93" s="275">
        <f>AJ85</f>
        <v>0.17702205882351876</v>
      </c>
      <c r="I93" s="275">
        <f>AO85</f>
        <v>0.11208391839431729</v>
      </c>
      <c r="J93" s="275">
        <f>AT85</f>
        <v>0.10059314954052365</v>
      </c>
      <c r="K93" s="34">
        <f>AY85</f>
        <v>0.11341483561869833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</row>
    <row r="105" spans="1:5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</row>
    <row r="106" spans="1:5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</row>
    <row r="107" spans="1:5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</row>
    <row r="108" spans="1:5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</row>
    <row r="110" spans="1:5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</row>
    <row r="111" spans="1:5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</row>
    <row r="112" spans="1:5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  <row r="858" spans="1:5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</row>
    <row r="859" spans="1:5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</row>
    <row r="860" spans="1:5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</row>
    <row r="861" spans="1:5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</row>
    <row r="862" spans="1:5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</row>
    <row r="863" spans="1:5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</row>
    <row r="864" spans="1:5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</row>
    <row r="865" spans="1:5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</row>
    <row r="866" spans="1:5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</row>
    <row r="867" spans="1:5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</row>
    <row r="868" spans="1:5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</row>
    <row r="869" spans="1:5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</row>
    <row r="870" spans="1:5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</row>
    <row r="871" spans="1:5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</row>
    <row r="872" spans="1:5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</row>
    <row r="873" spans="1:5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</row>
    <row r="874" spans="1:5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</row>
    <row r="875" spans="1:5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</row>
    <row r="876" spans="1:5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</row>
    <row r="877" spans="1:5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</row>
    <row r="878" spans="1:5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</row>
    <row r="879" spans="1:5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</row>
    <row r="880" spans="1:5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</row>
    <row r="881" spans="1:5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</row>
    <row r="882" spans="1:5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</row>
    <row r="883" spans="1:5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</row>
    <row r="884" spans="1:5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</row>
    <row r="885" spans="1:5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</row>
    <row r="886" spans="1:5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</row>
    <row r="887" spans="1:5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</row>
    <row r="888" spans="1:5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</row>
    <row r="889" spans="1:5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</row>
    <row r="890" spans="1:5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</row>
    <row r="891" spans="1:5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</row>
    <row r="892" spans="1:5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</row>
    <row r="893" spans="1:5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</row>
    <row r="894" spans="1:5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</row>
    <row r="895" spans="1:5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</row>
    <row r="896" spans="1:5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</row>
    <row r="897" spans="1:5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</row>
    <row r="898" spans="1:5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</row>
    <row r="899" spans="1:5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</row>
    <row r="900" spans="1:5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</row>
    <row r="901" spans="1:5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</row>
    <row r="902" spans="1:5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</row>
    <row r="903" spans="1:5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</row>
    <row r="904" spans="1:5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</row>
    <row r="905" spans="1:5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</row>
    <row r="906" spans="1:5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</row>
    <row r="907" spans="1:5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</row>
    <row r="908" spans="1:5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</row>
    <row r="909" spans="1:5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</row>
    <row r="910" spans="1:5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</row>
    <row r="911" spans="1:5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</row>
    <row r="912" spans="1:5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</row>
    <row r="913" spans="1:5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</row>
    <row r="914" spans="1:5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</row>
    <row r="915" spans="1:5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</row>
    <row r="916" spans="1:5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</row>
    <row r="917" spans="1:5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</row>
    <row r="918" spans="1:5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</row>
    <row r="919" spans="1:5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</row>
    <row r="920" spans="1:5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</row>
    <row r="921" spans="1:5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</row>
    <row r="922" spans="1:5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</row>
    <row r="923" spans="1:5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</row>
    <row r="924" spans="1:5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</row>
    <row r="925" spans="1:5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</row>
    <row r="926" spans="1:5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</row>
    <row r="927" spans="1:5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</row>
    <row r="928" spans="1:5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</row>
    <row r="929" spans="1:5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</row>
    <row r="930" spans="1:5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</row>
    <row r="931" spans="1:5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</row>
    <row r="932" spans="1:5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</row>
    <row r="933" spans="1:5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</row>
    <row r="934" spans="1:5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</row>
    <row r="935" spans="1:5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</row>
    <row r="936" spans="1:5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</row>
    <row r="937" spans="1:5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</row>
    <row r="938" spans="1:5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</row>
    <row r="939" spans="1:5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</row>
    <row r="940" spans="1:5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</row>
    <row r="941" spans="1:5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</row>
    <row r="942" spans="1:5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</row>
    <row r="943" spans="1:5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</row>
    <row r="944" spans="1:5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</row>
    <row r="945" spans="1:5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</row>
    <row r="946" spans="1:5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</row>
    <row r="947" spans="1:5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</row>
    <row r="948" spans="1:5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</row>
    <row r="949" spans="1:5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</row>
    <row r="950" spans="1:5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</row>
    <row r="951" spans="1:5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</row>
    <row r="952" spans="1:5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</row>
    <row r="953" spans="1:5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</row>
    <row r="954" spans="1:5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</row>
    <row r="955" spans="1: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</row>
    <row r="956" spans="1:5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</row>
    <row r="957" spans="1:5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</row>
    <row r="958" spans="1:5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</row>
    <row r="959" spans="1:5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</row>
    <row r="960" spans="1:5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</row>
    <row r="961" spans="1:5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</row>
    <row r="962" spans="1:5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</row>
    <row r="963" spans="1:5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</row>
    <row r="964" spans="1:5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</row>
    <row r="965" spans="1:5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</row>
    <row r="966" spans="1:5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</row>
    <row r="967" spans="1:5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</row>
    <row r="968" spans="1:5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</row>
    <row r="969" spans="1:5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</row>
    <row r="970" spans="1:5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</row>
    <row r="971" spans="1:5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</row>
    <row r="972" spans="1:5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</row>
    <row r="973" spans="1:5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</row>
    <row r="974" spans="1:5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</row>
    <row r="975" spans="1:5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</row>
    <row r="976" spans="1:5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</row>
    <row r="977" spans="1:5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</row>
    <row r="978" spans="1:5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</row>
    <row r="979" spans="1:5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</row>
    <row r="980" spans="1:5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</row>
    <row r="981" spans="1:5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</row>
    <row r="982" spans="1:5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</row>
    <row r="983" spans="1:5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</row>
    <row r="984" spans="1:5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</row>
    <row r="985" spans="1:5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</row>
    <row r="986" spans="1:5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</row>
    <row r="987" spans="1:5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</row>
    <row r="988" spans="1:5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</row>
    <row r="989" spans="1:5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</row>
    <row r="990" spans="1:5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</row>
    <row r="991" spans="1:5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</row>
    <row r="992" spans="1:5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</row>
    <row r="993" spans="1:5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</row>
    <row r="994" spans="1:5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</row>
    <row r="995" spans="1:5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</row>
    <row r="996" spans="1:5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</row>
    <row r="997" spans="1:5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</row>
    <row r="998" spans="1:5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</row>
    <row r="999" spans="1:5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</row>
    <row r="1000" spans="1:5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</row>
    <row r="1001" spans="1:5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</row>
    <row r="1002" spans="1:5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</row>
    <row r="1003" spans="1:5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</row>
    <row r="1004" spans="1:5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</row>
    <row r="1005" spans="1:5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</row>
    <row r="1006" spans="1:5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</row>
    <row r="1007" spans="1:5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</row>
    <row r="1008" spans="1:5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</row>
    <row r="1009" spans="1:5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</row>
    <row r="1010" spans="1:5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</row>
    <row r="1011" spans="1:5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</row>
    <row r="1012" spans="1:5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</row>
    <row r="1013" spans="1:5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</row>
    <row r="1014" spans="1:5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</row>
    <row r="1015" spans="1:5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</row>
    <row r="1016" spans="1:5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</row>
    <row r="1017" spans="1:5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</row>
    <row r="1018" spans="1:5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</row>
    <row r="1019" spans="1:5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</row>
    <row r="1020" spans="1:5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</row>
    <row r="1021" spans="1:5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</row>
    <row r="1022" spans="1:5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</row>
    <row r="1023" spans="1:5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</row>
    <row r="1024" spans="1:5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</row>
    <row r="1025" spans="1:5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</row>
    <row r="1026" spans="1:5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</row>
    <row r="1027" spans="1:5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</row>
    <row r="1028" spans="1:5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</row>
    <row r="1029" spans="1:5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</row>
    <row r="1030" spans="1:5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</row>
    <row r="1031" spans="1:5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</row>
    <row r="1032" spans="1:5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</row>
    <row r="1033" spans="1:5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</row>
  </sheetData>
  <mergeCells count="14">
    <mergeCell ref="AP72:AY72"/>
    <mergeCell ref="B2:C2"/>
    <mergeCell ref="D2:E2"/>
    <mergeCell ref="F2:G2"/>
    <mergeCell ref="H2:I2"/>
    <mergeCell ref="J2:K2"/>
    <mergeCell ref="AM13:AO13"/>
    <mergeCell ref="AM15:AO15"/>
    <mergeCell ref="AM16:AO16"/>
    <mergeCell ref="AM18:AO18"/>
    <mergeCell ref="B72:K72"/>
    <mergeCell ref="L72:U72"/>
    <mergeCell ref="V72:AE72"/>
    <mergeCell ref="AF72:AO72"/>
  </mergeCells>
  <conditionalFormatting sqref="A42">
    <cfRule type="cellIs" dxfId="39" priority="3" operator="greaterThanOrEqual">
      <formula>0.14</formula>
    </cfRule>
    <cfRule type="cellIs" dxfId="38" priority="4" operator="greaterThanOrEqual">
      <formula>0.06</formula>
    </cfRule>
    <cfRule type="cellIs" dxfId="37" priority="5" operator="greaterThanOrEqual">
      <formula>0.01</formula>
    </cfRule>
  </conditionalFormatting>
  <conditionalFormatting sqref="A47">
    <cfRule type="cellIs" dxfId="36" priority="6" operator="greaterThanOrEqual">
      <formula>0.4</formula>
    </cfRule>
    <cfRule type="cellIs" dxfId="35" priority="7" operator="greaterThanOrEqual">
      <formula>0.25</formula>
    </cfRule>
    <cfRule type="cellIs" dxfId="34" priority="8" operator="greaterThanOrEqual">
      <formula>0.1</formula>
    </cfRule>
  </conditionalFormatting>
  <conditionalFormatting sqref="A51">
    <cfRule type="cellIs" dxfId="33" priority="9" operator="greaterThanOrEqual">
      <formula>0.14</formula>
    </cfRule>
    <cfRule type="cellIs" dxfId="32" priority="10" operator="greaterThanOrEqual">
      <formula>0.06</formula>
    </cfRule>
    <cfRule type="cellIs" dxfId="31" priority="11" operator="greaterThanOrEqual">
      <formula>0.01</formula>
    </cfRule>
  </conditionalFormatting>
  <conditionalFormatting sqref="B58:B60">
    <cfRule type="cellIs" dxfId="30" priority="1" operator="greaterThan">
      <formula>3.77</formula>
    </cfRule>
    <cfRule type="cellIs" dxfId="29" priority="2" operator="lessThan">
      <formula>3.77</formula>
    </cfRule>
  </conditionalFormatting>
  <conditionalFormatting sqref="L27">
    <cfRule type="cellIs" dxfId="28" priority="12" operator="greaterThan">
      <formula>0</formula>
    </cfRule>
  </conditionalFormatting>
  <hyperlinks>
    <hyperlink ref="F37" r:id="rId1" xr:uid="{00000000-0004-0000-0B00-000000000000}"/>
    <hyperlink ref="L42" r:id="rId2" location=":~:text=ANOVA%20%2D%20(Partial)%20Eta%20Squared&amp;text=%CE%B72%20%3D%200.01%20indicates%20a,0.14%20indicates%20a%20large%20effect." xr:uid="{00000000-0004-0000-0B00-000001000000}"/>
    <hyperlink ref="G56" r:id="rId3" xr:uid="{00000000-0004-0000-0B00-000002000000}"/>
    <hyperlink ref="B62" r:id="rId4" xr:uid="{00000000-0004-0000-0B00-000003000000}"/>
    <hyperlink ref="A64" r:id="rId5" xr:uid="{00000000-0004-0000-0B00-000004000000}"/>
    <hyperlink ref="A65" r:id="rId6" xr:uid="{00000000-0004-0000-0B00-000005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BC1059"/>
  <sheetViews>
    <sheetView workbookViewId="0"/>
  </sheetViews>
  <sheetFormatPr defaultColWidth="14.42578125" defaultRowHeight="15" customHeight="1"/>
  <cols>
    <col min="2" max="2" width="14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11" width="5.85546875" customWidth="1"/>
    <col min="12" max="12" width="7.85546875" customWidth="1"/>
    <col min="13" max="13" width="5.85546875" customWidth="1"/>
    <col min="14" max="19" width="5.85546875" hidden="1" customWidth="1"/>
    <col min="20" max="20" width="7" hidden="1" customWidth="1"/>
    <col min="21" max="21" width="5.85546875" hidden="1" customWidth="1"/>
    <col min="22" max="25" width="7" hidden="1" customWidth="1"/>
    <col min="26" max="29" width="5.85546875" hidden="1" customWidth="1"/>
    <col min="30" max="33" width="7" hidden="1" customWidth="1"/>
    <col min="34" max="37" width="5.85546875" hidden="1" customWidth="1"/>
    <col min="38" max="41" width="7" customWidth="1"/>
    <col min="42" max="42" width="6.140625" customWidth="1"/>
    <col min="43" max="44" width="6.85546875" customWidth="1"/>
    <col min="45" max="45" width="8.8554687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04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204" t="s">
        <v>64</v>
      </c>
      <c r="B2" s="303">
        <v>1</v>
      </c>
      <c r="C2" s="299"/>
      <c r="D2" s="303">
        <v>2</v>
      </c>
      <c r="E2" s="299"/>
      <c r="F2" s="303">
        <v>3</v>
      </c>
      <c r="G2" s="299"/>
      <c r="H2" s="303">
        <v>4</v>
      </c>
      <c r="I2" s="299"/>
      <c r="J2" s="303">
        <v>5</v>
      </c>
      <c r="K2" s="299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</row>
    <row r="3" spans="1:55">
      <c r="A3" s="205" t="s">
        <v>65</v>
      </c>
      <c r="B3" s="205" t="s">
        <v>66</v>
      </c>
      <c r="C3" s="205"/>
      <c r="D3" s="205" t="s">
        <v>67</v>
      </c>
      <c r="E3" s="205"/>
      <c r="F3" s="205"/>
      <c r="G3" s="205"/>
      <c r="H3" s="205"/>
      <c r="I3" s="205"/>
      <c r="J3" s="205" t="s">
        <v>66</v>
      </c>
      <c r="K3" s="205"/>
      <c r="L3" s="205" t="s">
        <v>67</v>
      </c>
      <c r="M3" s="205"/>
      <c r="N3" s="205"/>
      <c r="O3" s="205"/>
      <c r="P3" s="205"/>
      <c r="Q3" s="205"/>
      <c r="R3" s="205" t="s">
        <v>66</v>
      </c>
      <c r="S3" s="205"/>
      <c r="T3" s="205" t="s">
        <v>67</v>
      </c>
      <c r="U3" s="205"/>
      <c r="V3" s="205"/>
      <c r="W3" s="205"/>
      <c r="X3" s="205"/>
      <c r="Y3" s="205"/>
      <c r="Z3" s="205" t="s">
        <v>66</v>
      </c>
      <c r="AA3" s="205"/>
      <c r="AB3" s="205" t="s">
        <v>67</v>
      </c>
      <c r="AC3" s="205"/>
      <c r="AD3" s="205"/>
      <c r="AE3" s="205"/>
      <c r="AF3" s="205"/>
      <c r="AG3" s="205"/>
      <c r="AH3" s="205" t="s">
        <v>66</v>
      </c>
      <c r="AI3" s="205"/>
      <c r="AJ3" s="205" t="s">
        <v>67</v>
      </c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</row>
    <row r="4" spans="1:55">
      <c r="A4" s="204" t="s">
        <v>5</v>
      </c>
      <c r="B4" s="204"/>
      <c r="C4" s="204" t="s">
        <v>51</v>
      </c>
      <c r="D4" s="204"/>
      <c r="E4" s="204" t="s">
        <v>51</v>
      </c>
      <c r="F4" s="204"/>
      <c r="G4" s="204" t="s">
        <v>51</v>
      </c>
      <c r="H4" s="204"/>
      <c r="I4" s="204" t="s">
        <v>51</v>
      </c>
      <c r="J4" s="204"/>
      <c r="K4" s="204" t="s">
        <v>51</v>
      </c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</row>
    <row r="5" spans="1:55">
      <c r="A5" s="205" t="s">
        <v>70</v>
      </c>
      <c r="B5" s="205"/>
      <c r="C5" s="205">
        <v>2</v>
      </c>
      <c r="D5" s="205"/>
      <c r="E5" s="205">
        <v>2</v>
      </c>
      <c r="F5" s="205"/>
      <c r="G5" s="205"/>
      <c r="H5" s="205"/>
      <c r="I5" s="205"/>
      <c r="J5" s="205"/>
      <c r="K5" s="205">
        <v>2</v>
      </c>
      <c r="L5" s="205">
        <v>1</v>
      </c>
      <c r="M5" s="205">
        <v>2</v>
      </c>
      <c r="N5" s="205"/>
      <c r="O5" s="205"/>
      <c r="P5" s="205"/>
      <c r="Q5" s="205"/>
      <c r="R5" s="205">
        <v>1</v>
      </c>
      <c r="S5" s="205">
        <v>2</v>
      </c>
      <c r="T5" s="205">
        <v>1</v>
      </c>
      <c r="U5" s="205">
        <v>2</v>
      </c>
      <c r="V5" s="205"/>
      <c r="W5" s="205"/>
      <c r="X5" s="205"/>
      <c r="Y5" s="205"/>
      <c r="Z5" s="205">
        <v>1</v>
      </c>
      <c r="AA5" s="205">
        <v>2</v>
      </c>
      <c r="AB5" s="205">
        <v>1</v>
      </c>
      <c r="AC5" s="205">
        <v>2</v>
      </c>
      <c r="AD5" s="205"/>
      <c r="AE5" s="205"/>
      <c r="AF5" s="205"/>
      <c r="AG5" s="205"/>
      <c r="AH5" s="205">
        <v>1</v>
      </c>
      <c r="AI5" s="205">
        <v>2</v>
      </c>
      <c r="AJ5" s="205">
        <v>1</v>
      </c>
      <c r="AK5" s="205">
        <v>2</v>
      </c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</row>
    <row r="6" spans="1:55">
      <c r="A6" s="206" t="s">
        <v>14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71</v>
      </c>
      <c r="AQ6" s="2"/>
      <c r="AR6" s="2" t="s">
        <v>72</v>
      </c>
      <c r="AS6" s="2" t="s">
        <v>73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07">
        <v>180</v>
      </c>
      <c r="B7" s="208"/>
      <c r="C7" s="208">
        <v>-0.05</v>
      </c>
      <c r="D7" s="209"/>
      <c r="E7" s="209">
        <v>-0.08</v>
      </c>
      <c r="F7" s="178"/>
      <c r="G7" s="178">
        <v>-0.05</v>
      </c>
      <c r="H7" s="210"/>
      <c r="I7" s="210">
        <v>-0.03</v>
      </c>
      <c r="J7" s="179"/>
      <c r="K7" s="179">
        <v>-0.02</v>
      </c>
      <c r="L7" s="29"/>
      <c r="M7" s="29"/>
      <c r="N7" s="2"/>
      <c r="O7" s="2"/>
      <c r="P7" s="2"/>
      <c r="Q7" s="2"/>
      <c r="R7" s="29"/>
      <c r="S7" s="29"/>
      <c r="T7" s="29"/>
      <c r="U7" s="29"/>
      <c r="V7" s="2"/>
      <c r="W7" s="2"/>
      <c r="X7" s="2"/>
      <c r="Y7" s="2"/>
      <c r="Z7" s="29"/>
      <c r="AA7" s="29"/>
      <c r="AB7" s="29"/>
      <c r="AC7" s="29"/>
      <c r="AD7" s="2"/>
      <c r="AE7" s="2"/>
      <c r="AF7" s="2"/>
      <c r="AG7" s="2"/>
      <c r="AH7" s="29"/>
      <c r="AI7" s="29"/>
      <c r="AJ7" s="29"/>
      <c r="AK7" s="29"/>
      <c r="AL7" s="29"/>
      <c r="AM7" s="29"/>
      <c r="AN7" s="29"/>
      <c r="AO7" s="29"/>
      <c r="AP7" s="29">
        <f>AVERAGE(B7:AK7)</f>
        <v>-4.5999999999999999E-2</v>
      </c>
      <c r="AQ7" s="29" t="s">
        <v>74</v>
      </c>
      <c r="AR7" s="29">
        <f>AP7-AP17</f>
        <v>-5.8400000000000001E-2</v>
      </c>
      <c r="AS7" s="211">
        <f>AR7^2</f>
        <v>3.41056E-3</v>
      </c>
      <c r="AT7" s="29"/>
      <c r="AU7" s="29"/>
      <c r="AV7" s="29"/>
      <c r="AW7" s="29"/>
      <c r="AX7" s="29"/>
      <c r="AY7" s="29"/>
      <c r="AZ7" s="29"/>
      <c r="BA7" s="29"/>
      <c r="BB7" s="29"/>
      <c r="BC7" s="29"/>
    </row>
    <row r="8" spans="1:55">
      <c r="A8" s="212" t="s">
        <v>75</v>
      </c>
      <c r="B8" s="213"/>
      <c r="C8" s="213">
        <f>(C7-$AP7)^2</f>
        <v>1.600000000000003E-5</v>
      </c>
      <c r="D8" s="214"/>
      <c r="E8" s="214">
        <f>(E7-$AP7)^2</f>
        <v>1.1560000000000001E-3</v>
      </c>
      <c r="F8" s="215"/>
      <c r="G8" s="215">
        <f>(G7-$AP7)^2</f>
        <v>1.600000000000003E-5</v>
      </c>
      <c r="H8" s="216"/>
      <c r="I8" s="216">
        <f>(I7-$AP7)^2</f>
        <v>2.5599999999999999E-4</v>
      </c>
      <c r="J8" s="217"/>
      <c r="K8" s="217">
        <f>(K7-$AP7)^2</f>
        <v>6.7599999999999995E-4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9"/>
      <c r="AQ8" s="29"/>
      <c r="AR8" s="29"/>
      <c r="AS8" s="211"/>
      <c r="AT8" s="29"/>
      <c r="AU8" s="29"/>
      <c r="AV8" s="29"/>
      <c r="AW8" s="29"/>
      <c r="AX8" s="29"/>
      <c r="AY8" s="29"/>
      <c r="AZ8" s="29"/>
      <c r="BA8" s="29"/>
      <c r="BB8" s="29"/>
      <c r="BC8" s="29"/>
    </row>
    <row r="9" spans="1:55">
      <c r="A9" s="207">
        <v>200</v>
      </c>
      <c r="B9" s="208"/>
      <c r="C9" s="208">
        <v>0.06</v>
      </c>
      <c r="D9" s="209"/>
      <c r="E9" s="209">
        <v>-0.02</v>
      </c>
      <c r="F9" s="178"/>
      <c r="G9" s="178">
        <v>0.03</v>
      </c>
      <c r="H9" s="210"/>
      <c r="I9" s="210">
        <v>0.01</v>
      </c>
      <c r="J9" s="179"/>
      <c r="K9" s="179">
        <v>7.0000000000000007E-2</v>
      </c>
      <c r="L9" s="29"/>
      <c r="M9" s="29"/>
      <c r="N9" s="2"/>
      <c r="O9" s="2"/>
      <c r="P9" s="2"/>
      <c r="Q9" s="2"/>
      <c r="R9" s="29"/>
      <c r="S9" s="29"/>
      <c r="T9" s="29"/>
      <c r="U9" s="29"/>
      <c r="V9" s="2"/>
      <c r="W9" s="2"/>
      <c r="X9" s="2"/>
      <c r="Y9" s="2"/>
      <c r="Z9" s="29"/>
      <c r="AA9" s="29"/>
      <c r="AB9" s="29"/>
      <c r="AC9" s="29"/>
      <c r="AD9" s="2"/>
      <c r="AE9" s="2"/>
      <c r="AF9" s="2"/>
      <c r="AG9" s="2"/>
      <c r="AH9" s="29"/>
      <c r="AI9" s="29"/>
      <c r="AJ9" s="29"/>
      <c r="AK9" s="29"/>
      <c r="AL9" s="29"/>
      <c r="AM9" s="29"/>
      <c r="AN9" s="29"/>
      <c r="AO9" s="29"/>
      <c r="AP9" s="29">
        <f>AVERAGE(B9:AK9)</f>
        <v>0.03</v>
      </c>
      <c r="AQ9" s="29" t="s">
        <v>76</v>
      </c>
      <c r="AR9" s="29">
        <f>AP9-AP17</f>
        <v>1.7599999999999998E-2</v>
      </c>
      <c r="AS9" s="211">
        <f>AR9^2</f>
        <v>3.0975999999999991E-4</v>
      </c>
      <c r="AT9" s="29"/>
      <c r="AU9" s="29"/>
      <c r="AV9" s="29"/>
      <c r="AW9" s="29"/>
      <c r="AX9" s="29"/>
      <c r="AY9" s="29"/>
      <c r="AZ9" s="29"/>
      <c r="BA9" s="29"/>
      <c r="BB9" s="29"/>
      <c r="BC9" s="29"/>
    </row>
    <row r="10" spans="1:55">
      <c r="A10" s="212" t="s">
        <v>77</v>
      </c>
      <c r="B10" s="213"/>
      <c r="C10" s="213">
        <f>(C9-$AP9)^2</f>
        <v>8.9999999999999998E-4</v>
      </c>
      <c r="D10" s="214"/>
      <c r="E10" s="214">
        <f>(E9-$AP9)^2</f>
        <v>2.5000000000000005E-3</v>
      </c>
      <c r="F10" s="215"/>
      <c r="G10" s="215">
        <f>(G9-$AP9)^2</f>
        <v>0</v>
      </c>
      <c r="H10" s="216"/>
      <c r="I10" s="216">
        <f>(I9-$AP9)^2</f>
        <v>3.9999999999999986E-4</v>
      </c>
      <c r="J10" s="217"/>
      <c r="K10" s="217">
        <f>(K9-$AP9)^2</f>
        <v>1.6000000000000007E-3</v>
      </c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9"/>
      <c r="AQ10" s="29"/>
      <c r="AR10" s="29"/>
      <c r="AS10" s="211"/>
      <c r="AT10" s="29"/>
      <c r="AU10" s="29"/>
      <c r="AV10" s="29"/>
      <c r="AW10" s="29"/>
      <c r="AX10" s="29"/>
      <c r="AY10" s="29"/>
      <c r="AZ10" s="29"/>
      <c r="BA10" s="29"/>
      <c r="BB10" s="29"/>
      <c r="BC10" s="29"/>
    </row>
    <row r="11" spans="1:55">
      <c r="A11" s="207">
        <v>220</v>
      </c>
      <c r="B11" s="208"/>
      <c r="C11" s="208">
        <v>0.06</v>
      </c>
      <c r="D11" s="209"/>
      <c r="E11" s="209">
        <v>0.05</v>
      </c>
      <c r="F11" s="178"/>
      <c r="G11" s="178">
        <v>0.04</v>
      </c>
      <c r="H11" s="210"/>
      <c r="I11" s="210">
        <v>0.03</v>
      </c>
      <c r="J11" s="179"/>
      <c r="K11" s="179">
        <v>0.03</v>
      </c>
      <c r="L11" s="29"/>
      <c r="M11" s="29"/>
      <c r="N11" s="2"/>
      <c r="O11" s="2"/>
      <c r="P11" s="2"/>
      <c r="Q11" s="2"/>
      <c r="R11" s="29"/>
      <c r="S11" s="29"/>
      <c r="T11" s="29"/>
      <c r="U11" s="29"/>
      <c r="V11" s="2"/>
      <c r="W11" s="2"/>
      <c r="X11" s="2"/>
      <c r="Y11" s="2"/>
      <c r="Z11" s="29"/>
      <c r="AA11" s="29"/>
      <c r="AB11" s="29"/>
      <c r="AC11" s="29"/>
      <c r="AD11" s="2"/>
      <c r="AE11" s="2"/>
      <c r="AF11" s="2"/>
      <c r="AG11" s="2"/>
      <c r="AH11" s="29"/>
      <c r="AI11" s="29"/>
      <c r="AJ11" s="29"/>
      <c r="AK11" s="29"/>
      <c r="AL11" s="29"/>
      <c r="AM11" s="29"/>
      <c r="AN11" s="29"/>
      <c r="AO11" s="29"/>
      <c r="AP11" s="29">
        <f>AVERAGE(B11:AK11)</f>
        <v>4.1999999999999996E-2</v>
      </c>
      <c r="AQ11" s="29" t="s">
        <v>78</v>
      </c>
      <c r="AR11" s="29">
        <f>AP11-AP17</f>
        <v>2.9599999999999994E-2</v>
      </c>
      <c r="AS11" s="211">
        <f>AR11^2</f>
        <v>8.7615999999999963E-4</v>
      </c>
      <c r="AT11" s="29"/>
      <c r="AU11" s="29"/>
      <c r="AV11" s="29"/>
      <c r="AW11" s="29"/>
      <c r="AX11" s="29"/>
      <c r="AY11" s="29"/>
      <c r="AZ11" s="29"/>
      <c r="BA11" s="29"/>
      <c r="BB11" s="29"/>
      <c r="BC11" s="29"/>
    </row>
    <row r="12" spans="1:55">
      <c r="A12" s="64" t="s">
        <v>79</v>
      </c>
      <c r="B12" s="213"/>
      <c r="C12" s="213">
        <f>(C11-$AP11)^2</f>
        <v>3.2400000000000007E-4</v>
      </c>
      <c r="D12" s="214"/>
      <c r="E12" s="214">
        <f>(E11-$AP11)^2</f>
        <v>6.4000000000000119E-5</v>
      </c>
      <c r="F12" s="215"/>
      <c r="G12" s="215">
        <f>(G11-$AP11)^2</f>
        <v>3.9999999999999795E-6</v>
      </c>
      <c r="H12" s="216"/>
      <c r="I12" s="216">
        <f>(I11-$AP11)^2</f>
        <v>1.4399999999999992E-4</v>
      </c>
      <c r="J12" s="217"/>
      <c r="K12" s="217">
        <f>(K11-$AP11)^2</f>
        <v>1.4399999999999992E-4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9"/>
      <c r="AQ12" s="2"/>
      <c r="AR12" s="2"/>
      <c r="AS12" s="21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77">
        <v>190</v>
      </c>
      <c r="B13" s="277"/>
      <c r="C13" s="277">
        <v>-0.04</v>
      </c>
      <c r="D13" s="277"/>
      <c r="E13" s="277">
        <v>0.03</v>
      </c>
      <c r="F13" s="277"/>
      <c r="G13" s="277">
        <v>0.06</v>
      </c>
      <c r="H13" s="277"/>
      <c r="I13" s="277">
        <v>0.01</v>
      </c>
      <c r="J13" s="277"/>
      <c r="K13" s="277">
        <v>-0.08</v>
      </c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8">
        <f>AVERAGE(B13:AK13)</f>
        <v>-4.000000000000001E-3</v>
      </c>
      <c r="AQ13" s="277" t="s">
        <v>162</v>
      </c>
      <c r="AR13" s="278">
        <f>AP13-AP17</f>
        <v>-1.6400000000000001E-2</v>
      </c>
      <c r="AS13" s="277">
        <f>AR13^2</f>
        <v>2.6896000000000005E-4</v>
      </c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77" t="s">
        <v>170</v>
      </c>
      <c r="B14" s="277"/>
      <c r="C14" s="280">
        <f>(C13-$AP13)^2</f>
        <v>1.2959999999999998E-3</v>
      </c>
      <c r="D14" s="280"/>
      <c r="E14" s="280">
        <f>(E13-$AP13)^2</f>
        <v>1.1560000000000001E-3</v>
      </c>
      <c r="F14" s="280"/>
      <c r="G14" s="280">
        <f>(G13-$AP13)^2</f>
        <v>4.0959999999999998E-3</v>
      </c>
      <c r="H14" s="280"/>
      <c r="I14" s="280">
        <f>(I13-$AP13)^2</f>
        <v>1.9600000000000005E-4</v>
      </c>
      <c r="J14" s="280"/>
      <c r="K14" s="280">
        <f>(K13-$AP13)^2</f>
        <v>5.7759999999999999E-3</v>
      </c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8"/>
      <c r="AQ14" s="277"/>
      <c r="AR14" s="277"/>
      <c r="AS14" s="277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77">
        <v>210</v>
      </c>
      <c r="B15" s="277"/>
      <c r="C15" s="277">
        <v>0.08</v>
      </c>
      <c r="D15" s="277"/>
      <c r="E15" s="277">
        <v>0.05</v>
      </c>
      <c r="F15" s="277"/>
      <c r="G15" s="277">
        <v>0.03</v>
      </c>
      <c r="H15" s="277"/>
      <c r="I15" s="277">
        <v>0.01</v>
      </c>
      <c r="J15" s="277"/>
      <c r="K15" s="277">
        <v>0.03</v>
      </c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8">
        <f>AVERAGE(B15:AK15)</f>
        <v>0.04</v>
      </c>
      <c r="AQ15" s="277" t="s">
        <v>163</v>
      </c>
      <c r="AR15" s="278">
        <f>AP15-AP17</f>
        <v>2.76E-2</v>
      </c>
      <c r="AS15" s="277">
        <f>AR15^2</f>
        <v>7.6176E-4</v>
      </c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77" t="s">
        <v>171</v>
      </c>
      <c r="B16" s="277"/>
      <c r="C16" s="280">
        <f>(C15-$AP15)^2</f>
        <v>1.6000000000000001E-3</v>
      </c>
      <c r="D16" s="280"/>
      <c r="E16" s="280">
        <f>(E15-$AP15)^2</f>
        <v>1.0000000000000005E-4</v>
      </c>
      <c r="F16" s="280"/>
      <c r="G16" s="280">
        <f>(G15-$AP15)^2</f>
        <v>1.0000000000000005E-4</v>
      </c>
      <c r="H16" s="280"/>
      <c r="I16" s="280">
        <f>(I15-$AP15)^2</f>
        <v>8.9999999999999998E-4</v>
      </c>
      <c r="J16" s="280"/>
      <c r="K16" s="280">
        <f>(K15-$AP15)^2</f>
        <v>1.0000000000000005E-4</v>
      </c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98" t="s">
        <v>80</v>
      </c>
      <c r="AN17" s="299"/>
      <c r="AO17" s="299"/>
      <c r="AP17" s="29">
        <f>AVERAGE(AP7:AP16)</f>
        <v>1.24E-2</v>
      </c>
      <c r="AQ17" s="2" t="s">
        <v>81</v>
      </c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18" t="s">
        <v>82</v>
      </c>
      <c r="B18" s="219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20" t="s">
        <v>83</v>
      </c>
      <c r="B19" s="221">
        <f>(AP22*AS7)+(AP22*AS9)+(AP22*AS11)+(AP22*AS13)+(AP22*AS15)</f>
        <v>2.8135999999999998E-2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 t="s">
        <v>84</v>
      </c>
      <c r="AM19" s="298" t="s">
        <v>85</v>
      </c>
      <c r="AN19" s="299"/>
      <c r="AO19" s="299"/>
      <c r="AP19" s="2">
        <f>COUNT(AP7:AP16)</f>
        <v>5</v>
      </c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20" t="s">
        <v>86</v>
      </c>
      <c r="B20" s="221">
        <f>(B19)/(B21)</f>
        <v>7.0339999999999995E-3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 t="s">
        <v>87</v>
      </c>
      <c r="AM20" s="298" t="s">
        <v>88</v>
      </c>
      <c r="AN20" s="299"/>
      <c r="AO20" s="299"/>
      <c r="AP20" s="2">
        <f>AP22*AP19</f>
        <v>25</v>
      </c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22" t="s">
        <v>89</v>
      </c>
      <c r="B21" s="223">
        <f>AP19-1</f>
        <v>4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2" t="s">
        <v>90</v>
      </c>
      <c r="AM22" s="298" t="s">
        <v>91</v>
      </c>
      <c r="AN22" s="299"/>
      <c r="AO22" s="299"/>
      <c r="AP22" s="105">
        <f>COUNT(B7:AO7)</f>
        <v>5</v>
      </c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18" t="s">
        <v>92</v>
      </c>
      <c r="B23" s="219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20" t="s">
        <v>93</v>
      </c>
      <c r="B24" s="221">
        <f>SUM(B25:B29)</f>
        <v>2.3520000000000003E-2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24" t="s">
        <v>94</v>
      </c>
      <c r="B25" s="225">
        <f>SUM(B8:AO8)</f>
        <v>2.1199999999999999E-3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9">
        <f>AVERAGE(AP9,AP15,AP11)</f>
        <v>3.7333333333333336E-2</v>
      </c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24" t="s">
        <v>95</v>
      </c>
      <c r="B26" s="225">
        <f>SUM(B10:AO10)</f>
        <v>5.4000000000000003E-3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24" t="s">
        <v>96</v>
      </c>
      <c r="B27" s="225">
        <f>SUM(B12:AO12)</f>
        <v>6.8000000000000005E-4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24" t="s">
        <v>164</v>
      </c>
      <c r="B28" s="293">
        <f>SUM(B14:AO14)</f>
        <v>1.252E-2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224" t="s">
        <v>165</v>
      </c>
      <c r="B29" s="293">
        <f>SUM(B16:AO16)</f>
        <v>2.8000000000000004E-3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20" t="s">
        <v>97</v>
      </c>
      <c r="B30" s="221">
        <f>B24/B31</f>
        <v>1.1760000000000002E-3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22" t="s">
        <v>98</v>
      </c>
      <c r="B31" s="226">
        <f>AP20-AP19</f>
        <v>20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218" t="s">
        <v>99</v>
      </c>
      <c r="B33" s="100" t="s">
        <v>100</v>
      </c>
      <c r="C33" s="100"/>
      <c r="D33" s="100" t="s">
        <v>101</v>
      </c>
      <c r="E33" s="100" t="s">
        <v>102</v>
      </c>
      <c r="F33" s="100"/>
      <c r="G33" s="100"/>
      <c r="H33" s="100"/>
      <c r="I33" s="100" t="s">
        <v>103</v>
      </c>
      <c r="J33" s="100"/>
      <c r="K33" s="219"/>
      <c r="L33" s="227">
        <f>B34-A45</f>
        <v>3.1152111170068015</v>
      </c>
      <c r="M33" s="2" t="s">
        <v>104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220" t="s">
        <v>105</v>
      </c>
      <c r="B34" s="228">
        <f>B20/B30</f>
        <v>5.9812925170068016</v>
      </c>
      <c r="C34" s="2"/>
      <c r="D34" s="2" t="s">
        <v>106</v>
      </c>
      <c r="E34" s="2" t="s">
        <v>107</v>
      </c>
      <c r="F34" s="2"/>
      <c r="G34" s="2"/>
      <c r="H34" s="2"/>
      <c r="I34" s="2" t="s">
        <v>108</v>
      </c>
      <c r="J34" s="2"/>
      <c r="K34" s="229"/>
      <c r="L34" s="227">
        <f>A45-B34</f>
        <v>-3.1152111170068015</v>
      </c>
      <c r="M34" s="2" t="s">
        <v>109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30"/>
      <c r="B38" s="230"/>
      <c r="C38" s="230"/>
      <c r="D38" s="230"/>
      <c r="E38" s="230"/>
      <c r="F38" s="74"/>
      <c r="G38" s="74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74"/>
      <c r="B39" s="74"/>
      <c r="C39" s="74"/>
      <c r="D39" s="74"/>
      <c r="E39" s="74"/>
      <c r="F39" s="74"/>
      <c r="G39" s="74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161"/>
      <c r="B40" s="161"/>
      <c r="C40" s="161"/>
      <c r="D40" s="161"/>
      <c r="E40" s="161"/>
      <c r="F40" s="161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18" t="s">
        <v>110</v>
      </c>
      <c r="B43" s="100"/>
      <c r="C43" s="100"/>
      <c r="D43" s="100"/>
      <c r="E43" s="219"/>
      <c r="F43" s="231" t="s">
        <v>111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20" t="s">
        <v>112</v>
      </c>
      <c r="B44" s="2" t="s">
        <v>113</v>
      </c>
      <c r="C44" s="2">
        <f>B21</f>
        <v>4</v>
      </c>
      <c r="D44" s="2" t="s">
        <v>114</v>
      </c>
      <c r="E44" s="229">
        <f>B31</f>
        <v>20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232">
        <v>2.8660814000000001</v>
      </c>
      <c r="B45" s="3"/>
      <c r="C45" s="3"/>
      <c r="D45" s="3"/>
      <c r="E45" s="23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18" t="s">
        <v>115</v>
      </c>
      <c r="B47" s="103"/>
      <c r="C47" s="103"/>
      <c r="D47" s="103"/>
      <c r="E47" s="103"/>
      <c r="F47" s="103"/>
      <c r="G47" s="103"/>
      <c r="H47" s="234"/>
      <c r="I47" s="76"/>
      <c r="J47" s="76"/>
      <c r="K47" s="76"/>
      <c r="L47" s="7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81">
        <f>(B19)/(B19+B24)</f>
        <v>0.54468019203964679</v>
      </c>
      <c r="B48" s="76"/>
      <c r="C48" s="76"/>
      <c r="D48" s="76"/>
      <c r="E48" s="76"/>
      <c r="F48" s="76"/>
      <c r="G48" s="76"/>
      <c r="H48" s="236"/>
      <c r="I48" s="105">
        <v>0.01</v>
      </c>
      <c r="J48" s="2" t="s">
        <v>116</v>
      </c>
      <c r="K48" s="76"/>
      <c r="L48" s="237" t="s">
        <v>117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238">
        <f>100*A48</f>
        <v>54.46801920396468</v>
      </c>
      <c r="B49" s="2" t="s">
        <v>118</v>
      </c>
      <c r="C49" s="76"/>
      <c r="D49" s="76"/>
      <c r="E49" s="76"/>
      <c r="F49" s="76"/>
      <c r="G49" s="76"/>
      <c r="H49" s="236"/>
      <c r="I49" s="105">
        <v>0.06</v>
      </c>
      <c r="J49" s="2" t="s">
        <v>119</v>
      </c>
      <c r="K49" s="76"/>
      <c r="L49" s="7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39" t="s">
        <v>120</v>
      </c>
      <c r="B50" s="240" t="s">
        <v>121</v>
      </c>
      <c r="C50" s="3" t="s">
        <v>122</v>
      </c>
      <c r="D50" s="107"/>
      <c r="E50" s="107"/>
      <c r="F50" s="107"/>
      <c r="G50" s="107"/>
      <c r="H50" s="241"/>
      <c r="I50" s="105">
        <v>0.14000000000000001</v>
      </c>
      <c r="J50" s="2" t="s">
        <v>123</v>
      </c>
      <c r="K50" s="76"/>
      <c r="L50" s="76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107"/>
      <c r="B51" s="107"/>
      <c r="C51" s="107"/>
      <c r="D51" s="107"/>
      <c r="E51" s="107"/>
      <c r="F51" s="107"/>
      <c r="G51" s="107"/>
      <c r="H51" s="107"/>
      <c r="I51" s="76"/>
      <c r="J51" s="76"/>
      <c r="K51" s="76"/>
      <c r="L51" s="7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20" t="s">
        <v>124</v>
      </c>
      <c r="B52" s="2" t="s">
        <v>125</v>
      </c>
      <c r="C52" s="76"/>
      <c r="D52" s="76"/>
      <c r="E52" s="76"/>
      <c r="F52" s="76"/>
      <c r="G52" s="76"/>
      <c r="H52" s="236"/>
      <c r="I52" s="105">
        <v>0.1</v>
      </c>
      <c r="J52" s="2" t="s">
        <v>116</v>
      </c>
      <c r="K52" s="76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81">
        <f>SQRT(A48^2)/(1-(A48^2))</f>
        <v>0.77443765354547645</v>
      </c>
      <c r="B53" s="1" t="s">
        <v>121</v>
      </c>
      <c r="C53" s="76"/>
      <c r="D53" s="76"/>
      <c r="E53" s="76"/>
      <c r="F53" s="76"/>
      <c r="G53" s="76"/>
      <c r="H53" s="236"/>
      <c r="I53" s="105">
        <v>0.25</v>
      </c>
      <c r="J53" s="2" t="s">
        <v>119</v>
      </c>
      <c r="K53" s="76"/>
      <c r="L53" s="7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43"/>
      <c r="B54" s="107"/>
      <c r="C54" s="107"/>
      <c r="D54" s="107"/>
      <c r="E54" s="107"/>
      <c r="F54" s="107"/>
      <c r="G54" s="107"/>
      <c r="H54" s="241"/>
      <c r="I54" s="105">
        <v>0.4</v>
      </c>
      <c r="J54" s="2" t="s">
        <v>123</v>
      </c>
      <c r="K54" s="76"/>
      <c r="L54" s="7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107"/>
      <c r="B55" s="107"/>
      <c r="C55" s="107"/>
      <c r="D55" s="107"/>
      <c r="E55" s="107"/>
      <c r="F55" s="107"/>
      <c r="G55" s="107"/>
      <c r="H55" s="107"/>
      <c r="I55" s="76"/>
      <c r="J55" s="76"/>
      <c r="K55" s="76"/>
      <c r="L55" s="7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20" t="s">
        <v>126</v>
      </c>
      <c r="B56" s="2" t="s">
        <v>127</v>
      </c>
      <c r="C56" s="76"/>
      <c r="D56" s="76"/>
      <c r="E56" s="76"/>
      <c r="F56" s="76"/>
      <c r="G56" s="76"/>
      <c r="H56" s="236"/>
      <c r="I56" s="76"/>
      <c r="J56" s="76"/>
      <c r="K56" s="76"/>
      <c r="L56" s="7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A57" s="281">
        <f>(B19-(B21*B30))/(B19+B24+B30)</f>
        <v>0.44351907934585094</v>
      </c>
      <c r="B57" s="1" t="s">
        <v>121</v>
      </c>
      <c r="C57" s="76"/>
      <c r="D57" s="76"/>
      <c r="E57" s="76"/>
      <c r="F57" s="76"/>
      <c r="G57" s="76"/>
      <c r="H57" s="236"/>
      <c r="I57" s="105">
        <v>0.01</v>
      </c>
      <c r="J57" s="2" t="s">
        <v>116</v>
      </c>
      <c r="K57" s="76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45"/>
      <c r="B58" s="76"/>
      <c r="C58" s="76"/>
      <c r="D58" s="76"/>
      <c r="E58" s="76"/>
      <c r="F58" s="76"/>
      <c r="G58" s="76"/>
      <c r="H58" s="236"/>
      <c r="I58" s="105">
        <v>0.06</v>
      </c>
      <c r="J58" s="2" t="s">
        <v>119</v>
      </c>
      <c r="K58" s="76"/>
      <c r="L58" s="7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46" t="s">
        <v>128</v>
      </c>
      <c r="B59" s="107"/>
      <c r="C59" s="107"/>
      <c r="D59" s="107"/>
      <c r="E59" s="107"/>
      <c r="F59" s="107"/>
      <c r="G59" s="107"/>
      <c r="H59" s="241"/>
      <c r="I59" s="105">
        <v>0.14000000000000001</v>
      </c>
      <c r="J59" s="2" t="s">
        <v>123</v>
      </c>
      <c r="K59" s="76"/>
      <c r="L59" s="7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129</v>
      </c>
      <c r="B62" s="2" t="s">
        <v>130</v>
      </c>
      <c r="C62" s="76"/>
      <c r="D62" s="76"/>
      <c r="E62" s="76"/>
      <c r="F62" s="76"/>
      <c r="G62" s="237" t="s">
        <v>131</v>
      </c>
      <c r="H62" s="76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A63" s="76"/>
      <c r="B63" s="76"/>
      <c r="C63" s="76"/>
      <c r="D63" s="2" t="s">
        <v>132</v>
      </c>
      <c r="E63" s="84">
        <f>B30/AP22</f>
        <v>2.3520000000000002E-4</v>
      </c>
      <c r="F63" s="76"/>
      <c r="G63" s="76"/>
      <c r="H63" s="76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" t="s">
        <v>133</v>
      </c>
      <c r="B64" s="176">
        <f>E64/SQRT(E63)</f>
        <v>0.78246079643595134</v>
      </c>
      <c r="C64" s="76"/>
      <c r="D64" s="2" t="s">
        <v>134</v>
      </c>
      <c r="E64" s="84">
        <f>ABS(AP11-AP9)</f>
        <v>1.1999999999999997E-2</v>
      </c>
      <c r="F64" s="76"/>
      <c r="G64" s="76"/>
      <c r="H64" s="76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" t="s">
        <v>135</v>
      </c>
      <c r="B65" s="176">
        <f>E65/SQRT(E63)</f>
        <v>4.9555850440943594</v>
      </c>
      <c r="C65" s="76"/>
      <c r="D65" s="2" t="s">
        <v>134</v>
      </c>
      <c r="E65" s="84">
        <f>ABS(AP9-AP7)</f>
        <v>7.5999999999999998E-2</v>
      </c>
      <c r="F65" s="76"/>
      <c r="G65" s="76"/>
      <c r="H65" s="76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 t="s">
        <v>136</v>
      </c>
      <c r="B66" s="176">
        <f>E66/SQRT(E63)</f>
        <v>5.7380458405303107</v>
      </c>
      <c r="C66" s="76"/>
      <c r="D66" s="2" t="s">
        <v>134</v>
      </c>
      <c r="E66" s="84">
        <f>ABS(AP11-AP7)</f>
        <v>8.7999999999999995E-2</v>
      </c>
      <c r="F66" s="76"/>
      <c r="G66" s="76"/>
      <c r="H66" s="76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76"/>
      <c r="B67" s="76"/>
      <c r="C67" s="76"/>
      <c r="D67" s="76"/>
      <c r="E67" s="76"/>
      <c r="F67" s="76"/>
      <c r="G67" s="76"/>
      <c r="H67" s="76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 t="s">
        <v>137</v>
      </c>
      <c r="B68" s="237" t="s">
        <v>138</v>
      </c>
      <c r="C68" s="76"/>
      <c r="D68" s="76"/>
      <c r="E68" s="76"/>
      <c r="F68" s="76"/>
      <c r="G68" s="76"/>
      <c r="H68" s="76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 t="s">
        <v>172</v>
      </c>
      <c r="B69" s="84">
        <v>4.2300000000000004</v>
      </c>
      <c r="C69" s="76"/>
      <c r="D69" s="76"/>
      <c r="E69" s="76"/>
      <c r="F69" s="76"/>
      <c r="G69" s="76"/>
      <c r="H69" s="76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47" t="s">
        <v>140</v>
      </c>
      <c r="B70" s="105">
        <v>4.2320000000000002</v>
      </c>
      <c r="C70" s="76"/>
      <c r="D70" s="76"/>
      <c r="E70" s="76"/>
      <c r="F70" s="76"/>
      <c r="G70" s="76"/>
      <c r="H70" s="76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47" t="s">
        <v>141</v>
      </c>
      <c r="B71" s="105">
        <v>4.2329999999999997</v>
      </c>
      <c r="C71" s="76"/>
      <c r="D71" s="76"/>
      <c r="E71" s="76"/>
      <c r="F71" s="76"/>
      <c r="G71" s="76"/>
      <c r="H71" s="76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</row>
    <row r="73" spans="1:55">
      <c r="A73" s="204" t="s">
        <v>167</v>
      </c>
      <c r="B73" s="76"/>
      <c r="C73" s="204" t="s">
        <v>168</v>
      </c>
      <c r="D73" s="76"/>
      <c r="E73" s="2" t="s">
        <v>134</v>
      </c>
      <c r="F73" s="2" t="s">
        <v>130</v>
      </c>
      <c r="G73" s="76"/>
      <c r="H73" s="76"/>
      <c r="I73" s="2" t="s">
        <v>132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</row>
    <row r="74" spans="1:55" ht="15" customHeight="1">
      <c r="A74" s="282">
        <v>180</v>
      </c>
      <c r="B74" s="87">
        <f>AP7</f>
        <v>-4.5999999999999999E-2</v>
      </c>
      <c r="C74" s="282">
        <v>190</v>
      </c>
      <c r="D74" s="283">
        <f>AP13</f>
        <v>-4.000000000000001E-3</v>
      </c>
      <c r="E74" s="84">
        <f t="shared" ref="E74:E83" si="0">ABS(D74-B74)</f>
        <v>4.1999999999999996E-2</v>
      </c>
      <c r="F74" s="284">
        <f t="shared" ref="F74:F83" si="1">E74/SQRT(I74)</f>
        <v>2.7386127875258302</v>
      </c>
      <c r="G74" s="76"/>
      <c r="H74" s="76"/>
      <c r="I74" s="285">
        <f>E63</f>
        <v>2.3520000000000002E-4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</row>
    <row r="75" spans="1:55" ht="15" customHeight="1">
      <c r="A75" s="282">
        <v>180</v>
      </c>
      <c r="B75" s="87">
        <f>AP7</f>
        <v>-4.5999999999999999E-2</v>
      </c>
      <c r="C75" s="286">
        <v>200</v>
      </c>
      <c r="D75" s="283">
        <f>AP9</f>
        <v>0.03</v>
      </c>
      <c r="E75" s="84">
        <f t="shared" si="0"/>
        <v>7.5999999999999998E-2</v>
      </c>
      <c r="F75" s="284">
        <f t="shared" si="1"/>
        <v>4.9555850440943594</v>
      </c>
      <c r="G75" s="76"/>
      <c r="H75" s="76"/>
      <c r="I75" s="84">
        <f>I74</f>
        <v>2.3520000000000002E-4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</row>
    <row r="76" spans="1:55" ht="15" customHeight="1">
      <c r="A76" s="282">
        <v>180</v>
      </c>
      <c r="B76" s="87">
        <f>AP7</f>
        <v>-4.5999999999999999E-2</v>
      </c>
      <c r="C76" s="287">
        <v>210</v>
      </c>
      <c r="D76" s="283">
        <f>AP15</f>
        <v>0.04</v>
      </c>
      <c r="E76" s="84">
        <f t="shared" si="0"/>
        <v>8.5999999999999993E-2</v>
      </c>
      <c r="F76" s="284">
        <f t="shared" si="1"/>
        <v>5.607635707790986</v>
      </c>
      <c r="G76" s="76"/>
      <c r="H76" s="76"/>
      <c r="I76" s="84">
        <f>I74</f>
        <v>2.3520000000000002E-4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</row>
    <row r="77" spans="1:55" ht="15" customHeight="1">
      <c r="A77" s="282">
        <v>180</v>
      </c>
      <c r="B77" s="87">
        <f>AP7</f>
        <v>-4.5999999999999999E-2</v>
      </c>
      <c r="C77" s="288">
        <v>220</v>
      </c>
      <c r="D77" s="87">
        <f>AP11</f>
        <v>4.1999999999999996E-2</v>
      </c>
      <c r="E77" s="84">
        <f t="shared" si="0"/>
        <v>8.7999999999999995E-2</v>
      </c>
      <c r="F77" s="284">
        <f t="shared" si="1"/>
        <v>5.7380458405303107</v>
      </c>
      <c r="G77" s="76"/>
      <c r="H77" s="76"/>
      <c r="I77" s="285">
        <f>I74</f>
        <v>2.3520000000000002E-4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</row>
    <row r="78" spans="1:55" ht="15" customHeight="1">
      <c r="A78" s="286">
        <v>190</v>
      </c>
      <c r="B78" s="87">
        <f>AP13</f>
        <v>-4.000000000000001E-3</v>
      </c>
      <c r="C78" s="286">
        <v>200</v>
      </c>
      <c r="D78" s="283">
        <f>AP9</f>
        <v>0.03</v>
      </c>
      <c r="E78" s="84">
        <f t="shared" si="0"/>
        <v>3.4000000000000002E-2</v>
      </c>
      <c r="F78" s="284">
        <f t="shared" si="1"/>
        <v>2.2169722565685297</v>
      </c>
      <c r="G78" s="76"/>
      <c r="H78" s="76"/>
      <c r="I78" s="285">
        <f>I74</f>
        <v>2.3520000000000002E-4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</row>
    <row r="79" spans="1:55" ht="15" customHeight="1">
      <c r="A79" s="286">
        <v>190</v>
      </c>
      <c r="B79" s="87">
        <f>AP13</f>
        <v>-4.000000000000001E-3</v>
      </c>
      <c r="C79" s="287">
        <v>210</v>
      </c>
      <c r="D79" s="283">
        <f>AP15</f>
        <v>0.04</v>
      </c>
      <c r="E79" s="84">
        <f t="shared" si="0"/>
        <v>4.4000000000000004E-2</v>
      </c>
      <c r="F79" s="284">
        <f t="shared" si="1"/>
        <v>2.8690229202651558</v>
      </c>
      <c r="G79" s="76"/>
      <c r="H79" s="76"/>
      <c r="I79" s="285">
        <f>I74</f>
        <v>2.3520000000000002E-4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</row>
    <row r="80" spans="1:55" ht="15" customHeight="1">
      <c r="A80" s="286">
        <v>190</v>
      </c>
      <c r="B80" s="87">
        <f>AP13</f>
        <v>-4.000000000000001E-3</v>
      </c>
      <c r="C80" s="288">
        <v>220</v>
      </c>
      <c r="D80" s="87">
        <f>AP11</f>
        <v>4.1999999999999996E-2</v>
      </c>
      <c r="E80" s="84">
        <f t="shared" si="0"/>
        <v>4.5999999999999999E-2</v>
      </c>
      <c r="F80" s="284">
        <f t="shared" si="1"/>
        <v>2.999433053004481</v>
      </c>
      <c r="G80" s="76"/>
      <c r="H80" s="76"/>
      <c r="I80" s="285">
        <f>I74</f>
        <v>2.3520000000000002E-4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</row>
    <row r="81" spans="1:55" ht="15" customHeight="1">
      <c r="A81" s="288">
        <v>200</v>
      </c>
      <c r="B81" s="87">
        <f>AP9</f>
        <v>0.03</v>
      </c>
      <c r="C81" s="287">
        <v>210</v>
      </c>
      <c r="D81" s="283">
        <f>AP15</f>
        <v>0.04</v>
      </c>
      <c r="E81" s="84">
        <f t="shared" si="0"/>
        <v>1.0000000000000002E-2</v>
      </c>
      <c r="F81" s="284">
        <f t="shared" si="1"/>
        <v>0.65205066369662645</v>
      </c>
      <c r="G81" s="76"/>
      <c r="H81" s="76"/>
      <c r="I81" s="285">
        <f>I74</f>
        <v>2.3520000000000002E-4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</row>
    <row r="82" spans="1:55" ht="15" customHeight="1">
      <c r="A82" s="288">
        <v>200</v>
      </c>
      <c r="B82" s="87">
        <f>AP9</f>
        <v>0.03</v>
      </c>
      <c r="C82" s="288">
        <v>220</v>
      </c>
      <c r="D82" s="87">
        <f>AP11</f>
        <v>4.1999999999999996E-2</v>
      </c>
      <c r="E82" s="84">
        <f t="shared" si="0"/>
        <v>1.1999999999999997E-2</v>
      </c>
      <c r="F82" s="284">
        <f t="shared" si="1"/>
        <v>0.78246079643595134</v>
      </c>
      <c r="G82" s="76"/>
      <c r="H82" s="76"/>
      <c r="I82" s="285">
        <f>I74</f>
        <v>2.3520000000000002E-4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</row>
    <row r="83" spans="1:55" ht="15" customHeight="1">
      <c r="A83" s="289">
        <v>210</v>
      </c>
      <c r="B83" s="87">
        <f>AP15</f>
        <v>0.04</v>
      </c>
      <c r="C83" s="288">
        <v>220</v>
      </c>
      <c r="D83" s="87">
        <f>AP11</f>
        <v>4.1999999999999996E-2</v>
      </c>
      <c r="E83" s="84">
        <f t="shared" si="0"/>
        <v>1.9999999999999948E-3</v>
      </c>
      <c r="F83" s="284">
        <f t="shared" si="1"/>
        <v>0.13041013273932492</v>
      </c>
      <c r="G83" s="76"/>
      <c r="H83" s="76"/>
      <c r="I83" s="285">
        <f>I74</f>
        <v>2.3520000000000002E-4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</row>
    <row r="84" spans="1:5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</row>
    <row r="85" spans="1:5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</row>
    <row r="86" spans="1:5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</row>
    <row r="87" spans="1:5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</row>
    <row r="88" spans="1:5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</row>
    <row r="89" spans="1:5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</row>
    <row r="90" spans="1:5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1:5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1:5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04"/>
      <c r="B98" s="300">
        <v>1</v>
      </c>
      <c r="C98" s="301"/>
      <c r="D98" s="301"/>
      <c r="E98" s="301"/>
      <c r="F98" s="301"/>
      <c r="G98" s="301"/>
      <c r="H98" s="301"/>
      <c r="I98" s="301"/>
      <c r="J98" s="301"/>
      <c r="K98" s="302"/>
      <c r="L98" s="303">
        <v>2</v>
      </c>
      <c r="M98" s="299"/>
      <c r="N98" s="299"/>
      <c r="O98" s="299"/>
      <c r="P98" s="299"/>
      <c r="Q98" s="299"/>
      <c r="R98" s="299"/>
      <c r="S98" s="299"/>
      <c r="T98" s="299"/>
      <c r="U98" s="299"/>
      <c r="V98" s="300">
        <v>3</v>
      </c>
      <c r="W98" s="301"/>
      <c r="X98" s="301"/>
      <c r="Y98" s="301"/>
      <c r="Z98" s="301"/>
      <c r="AA98" s="301"/>
      <c r="AB98" s="301"/>
      <c r="AC98" s="301"/>
      <c r="AD98" s="301"/>
      <c r="AE98" s="302"/>
      <c r="AF98" s="303">
        <v>4</v>
      </c>
      <c r="AG98" s="299"/>
      <c r="AH98" s="299"/>
      <c r="AI98" s="299"/>
      <c r="AJ98" s="299"/>
      <c r="AK98" s="299"/>
      <c r="AL98" s="299"/>
      <c r="AM98" s="299"/>
      <c r="AN98" s="299"/>
      <c r="AO98" s="299"/>
      <c r="AP98" s="300">
        <v>5</v>
      </c>
      <c r="AQ98" s="301"/>
      <c r="AR98" s="301"/>
      <c r="AS98" s="301"/>
      <c r="AT98" s="301"/>
      <c r="AU98" s="301"/>
      <c r="AV98" s="301"/>
      <c r="AW98" s="301"/>
      <c r="AX98" s="301"/>
      <c r="AY98" s="302"/>
      <c r="AZ98" s="204"/>
      <c r="BA98" s="204"/>
      <c r="BB98" s="204"/>
      <c r="BC98" s="204"/>
    </row>
    <row r="99" spans="1:55">
      <c r="A99" s="248"/>
      <c r="B99" s="249" t="s">
        <v>142</v>
      </c>
      <c r="C99" s="248" t="s">
        <v>143</v>
      </c>
      <c r="D99" s="248" t="s">
        <v>144</v>
      </c>
      <c r="E99" s="248" t="s">
        <v>145</v>
      </c>
      <c r="F99" s="250" t="s">
        <v>146</v>
      </c>
      <c r="G99" s="248" t="s">
        <v>147</v>
      </c>
      <c r="H99" s="248" t="s">
        <v>148</v>
      </c>
      <c r="I99" s="248" t="s">
        <v>149</v>
      </c>
      <c r="J99" s="248" t="s">
        <v>150</v>
      </c>
      <c r="K99" s="251" t="s">
        <v>13</v>
      </c>
      <c r="L99" s="249" t="s">
        <v>142</v>
      </c>
      <c r="M99" s="248" t="s">
        <v>143</v>
      </c>
      <c r="N99" s="248" t="s">
        <v>144</v>
      </c>
      <c r="O99" s="248" t="s">
        <v>145</v>
      </c>
      <c r="P99" s="250" t="s">
        <v>146</v>
      </c>
      <c r="Q99" s="248" t="s">
        <v>147</v>
      </c>
      <c r="R99" s="248" t="s">
        <v>148</v>
      </c>
      <c r="S99" s="248" t="s">
        <v>149</v>
      </c>
      <c r="T99" s="248" t="s">
        <v>150</v>
      </c>
      <c r="U99" s="251" t="s">
        <v>13</v>
      </c>
      <c r="V99" s="249" t="s">
        <v>142</v>
      </c>
      <c r="W99" s="248" t="s">
        <v>143</v>
      </c>
      <c r="X99" s="248" t="s">
        <v>144</v>
      </c>
      <c r="Y99" s="248" t="s">
        <v>145</v>
      </c>
      <c r="Z99" s="250" t="s">
        <v>146</v>
      </c>
      <c r="AA99" s="248" t="s">
        <v>147</v>
      </c>
      <c r="AB99" s="248" t="s">
        <v>148</v>
      </c>
      <c r="AC99" s="248" t="s">
        <v>149</v>
      </c>
      <c r="AD99" s="248" t="s">
        <v>150</v>
      </c>
      <c r="AE99" s="251" t="s">
        <v>13</v>
      </c>
      <c r="AF99" s="249" t="s">
        <v>142</v>
      </c>
      <c r="AG99" s="248" t="s">
        <v>143</v>
      </c>
      <c r="AH99" s="248" t="s">
        <v>144</v>
      </c>
      <c r="AI99" s="248" t="s">
        <v>145</v>
      </c>
      <c r="AJ99" s="251" t="s">
        <v>13</v>
      </c>
      <c r="AK99" s="248" t="s">
        <v>147</v>
      </c>
      <c r="AL99" s="248" t="s">
        <v>148</v>
      </c>
      <c r="AM99" s="248" t="s">
        <v>149</v>
      </c>
      <c r="AN99" s="248" t="s">
        <v>150</v>
      </c>
      <c r="AO99" s="251" t="s">
        <v>13</v>
      </c>
      <c r="AP99" s="249" t="s">
        <v>142</v>
      </c>
      <c r="AQ99" s="248" t="s">
        <v>143</v>
      </c>
      <c r="AR99" s="248" t="s">
        <v>144</v>
      </c>
      <c r="AS99" s="248" t="s">
        <v>145</v>
      </c>
      <c r="AT99" s="251" t="s">
        <v>13</v>
      </c>
      <c r="AU99" s="248" t="s">
        <v>147</v>
      </c>
      <c r="AV99" s="248" t="s">
        <v>148</v>
      </c>
      <c r="AW99" s="248" t="s">
        <v>149</v>
      </c>
      <c r="AX99" s="248" t="s">
        <v>150</v>
      </c>
      <c r="AY99" s="252" t="s">
        <v>13</v>
      </c>
      <c r="AZ99" s="248"/>
      <c r="BA99" s="248"/>
      <c r="BB99" s="248"/>
      <c r="BC99" s="248"/>
    </row>
    <row r="100" spans="1:55">
      <c r="A100" s="253" t="s">
        <v>151</v>
      </c>
      <c r="B100" s="254">
        <v>29.95</v>
      </c>
      <c r="C100" s="253">
        <v>29.96</v>
      </c>
      <c r="D100" s="253">
        <v>29.9</v>
      </c>
      <c r="E100" s="253">
        <v>29.91</v>
      </c>
      <c r="F100" s="250">
        <f t="shared" ref="F100:F101" si="2">AVERAGE(B100:E100)</f>
        <v>29.93</v>
      </c>
      <c r="G100" s="253">
        <v>30.14</v>
      </c>
      <c r="H100" s="253">
        <v>30.18</v>
      </c>
      <c r="I100" s="253">
        <v>30.04</v>
      </c>
      <c r="J100" s="253">
        <v>30.06</v>
      </c>
      <c r="K100" s="255">
        <f t="shared" ref="K100:K101" si="3">AVERAGE(G100:J100)</f>
        <v>30.105</v>
      </c>
      <c r="L100" s="256">
        <v>29.98</v>
      </c>
      <c r="M100" s="208">
        <v>29.96</v>
      </c>
      <c r="N100" s="208">
        <v>29.88</v>
      </c>
      <c r="O100" s="208">
        <v>29.89</v>
      </c>
      <c r="P100" s="250">
        <f t="shared" ref="P100:P101" si="4">AVERAGE(L100:O100)</f>
        <v>29.927499999999998</v>
      </c>
      <c r="Q100" s="2">
        <v>30.09</v>
      </c>
      <c r="R100" s="2">
        <v>30.16</v>
      </c>
      <c r="S100" s="2">
        <v>30.02</v>
      </c>
      <c r="T100" s="257">
        <v>30.04</v>
      </c>
      <c r="U100" s="255">
        <f t="shared" ref="U100:U101" si="5">AVERAGE(Q100:T100)</f>
        <v>30.077500000000001</v>
      </c>
      <c r="V100" s="256">
        <v>29.92</v>
      </c>
      <c r="W100" s="208">
        <v>29.92</v>
      </c>
      <c r="X100" s="208">
        <v>29.85</v>
      </c>
      <c r="Y100" s="208">
        <v>29.83</v>
      </c>
      <c r="Z100" s="250">
        <f t="shared" ref="Z100:Z101" si="6">AVERAGE(V100:Y100)</f>
        <v>29.88</v>
      </c>
      <c r="AA100" s="2">
        <v>30.12</v>
      </c>
      <c r="AB100" s="2">
        <v>30.14</v>
      </c>
      <c r="AC100" s="2">
        <v>30.03</v>
      </c>
      <c r="AD100" s="257">
        <v>30.01</v>
      </c>
      <c r="AE100" s="255">
        <f t="shared" ref="AE100:AE101" si="7">AVERAGE(AA100:AD100)</f>
        <v>30.075000000000003</v>
      </c>
      <c r="AF100" s="256">
        <v>29.95</v>
      </c>
      <c r="AG100" s="208">
        <v>29.94</v>
      </c>
      <c r="AH100" s="208">
        <v>29.85</v>
      </c>
      <c r="AI100" s="208">
        <v>29.86</v>
      </c>
      <c r="AJ100" s="255">
        <f t="shared" ref="AJ100:AJ101" si="8">AVERAGE(AF100:AI100)</f>
        <v>29.900000000000002</v>
      </c>
      <c r="AK100" s="2">
        <v>30.2</v>
      </c>
      <c r="AL100" s="2">
        <v>30.15</v>
      </c>
      <c r="AM100" s="2">
        <v>30.01</v>
      </c>
      <c r="AN100" s="257">
        <v>30.02</v>
      </c>
      <c r="AO100" s="255">
        <f t="shared" ref="AO100:AO101" si="9">AVERAGE(AK100:AN100)</f>
        <v>30.094999999999999</v>
      </c>
      <c r="AP100" s="256">
        <v>29.92</v>
      </c>
      <c r="AQ100" s="208">
        <v>29.9</v>
      </c>
      <c r="AR100" s="208">
        <v>29.8</v>
      </c>
      <c r="AS100" s="208">
        <v>29.83</v>
      </c>
      <c r="AT100" s="255">
        <f t="shared" ref="AT100:AT101" si="10">AVERAGE(AP100:AS100)</f>
        <v>29.862500000000001</v>
      </c>
      <c r="AU100" s="29">
        <v>30.11</v>
      </c>
      <c r="AV100" s="29">
        <v>30.11</v>
      </c>
      <c r="AW100" s="29">
        <v>30.02</v>
      </c>
      <c r="AX100" s="258">
        <v>30</v>
      </c>
      <c r="AY100" s="250">
        <f t="shared" ref="AY100:AY101" si="11">AVERAGE(AU100:AX100)</f>
        <v>30.06</v>
      </c>
      <c r="AZ100" s="2"/>
      <c r="BA100" s="2"/>
      <c r="BB100" s="2"/>
      <c r="BC100" s="2"/>
    </row>
    <row r="101" spans="1:55">
      <c r="A101" s="2" t="s">
        <v>152</v>
      </c>
      <c r="B101" s="259">
        <v>29.86</v>
      </c>
      <c r="C101" s="2">
        <v>29.75</v>
      </c>
      <c r="D101" s="260">
        <v>29.86326</v>
      </c>
      <c r="E101" s="261">
        <v>29.678239999999999</v>
      </c>
      <c r="F101" s="250">
        <f t="shared" si="2"/>
        <v>29.787875</v>
      </c>
      <c r="G101" s="261">
        <v>30.02</v>
      </c>
      <c r="H101" s="261">
        <v>30.17</v>
      </c>
      <c r="I101" s="261">
        <v>30.075700000000001</v>
      </c>
      <c r="J101" s="261">
        <v>29.933199999999999</v>
      </c>
      <c r="K101" s="255">
        <f t="shared" si="3"/>
        <v>30.049724999999999</v>
      </c>
      <c r="L101" s="114">
        <v>29.74</v>
      </c>
      <c r="M101" s="84">
        <v>29.86</v>
      </c>
      <c r="N101" s="114">
        <v>29.701419999999999</v>
      </c>
      <c r="O101" s="84">
        <v>29.853339999999999</v>
      </c>
      <c r="P101" s="250">
        <f t="shared" si="4"/>
        <v>29.788689999999999</v>
      </c>
      <c r="Q101" s="84">
        <v>29.94</v>
      </c>
      <c r="R101" s="84">
        <v>30.06</v>
      </c>
      <c r="S101" s="84">
        <v>29.936800000000002</v>
      </c>
      <c r="T101" s="84">
        <v>30.058800000000002</v>
      </c>
      <c r="U101" s="255">
        <f t="shared" si="5"/>
        <v>29.998900000000003</v>
      </c>
      <c r="V101" s="114">
        <v>29.78</v>
      </c>
      <c r="W101" s="84">
        <v>29.89</v>
      </c>
      <c r="X101" s="114">
        <v>29.776260000000001</v>
      </c>
      <c r="Y101" s="84">
        <v>29.891010000000001</v>
      </c>
      <c r="Z101" s="250">
        <f t="shared" si="6"/>
        <v>29.834317499999997</v>
      </c>
      <c r="AA101" s="84">
        <v>29.96</v>
      </c>
      <c r="AB101" s="84">
        <v>30.09</v>
      </c>
      <c r="AC101" s="84">
        <v>29.962399999999999</v>
      </c>
      <c r="AD101" s="84">
        <v>30.086600000000001</v>
      </c>
      <c r="AE101" s="255">
        <f t="shared" si="7"/>
        <v>30.024750000000001</v>
      </c>
      <c r="AF101" s="114">
        <v>29.79</v>
      </c>
      <c r="AG101" s="84">
        <v>29.86</v>
      </c>
      <c r="AH101" s="114">
        <v>29.775680000000001</v>
      </c>
      <c r="AI101" s="84">
        <v>29.871690000000001</v>
      </c>
      <c r="AJ101" s="255">
        <f t="shared" si="8"/>
        <v>29.8243425</v>
      </c>
      <c r="AK101" s="84">
        <v>30.13</v>
      </c>
      <c r="AL101" s="84">
        <v>30.05</v>
      </c>
      <c r="AM101" s="84">
        <v>30.000399999999999</v>
      </c>
      <c r="AN101" s="84">
        <v>30.078199999999999</v>
      </c>
      <c r="AO101" s="255">
        <f t="shared" si="9"/>
        <v>30.064649999999997</v>
      </c>
      <c r="AP101" s="117">
        <v>29.83</v>
      </c>
      <c r="AQ101" s="88">
        <v>29.73</v>
      </c>
      <c r="AR101" s="117">
        <v>29.82658</v>
      </c>
      <c r="AS101" s="88">
        <v>29.735939999999999</v>
      </c>
      <c r="AT101" s="255">
        <f t="shared" si="10"/>
        <v>29.780630000000002</v>
      </c>
      <c r="AU101" s="88">
        <v>30.12</v>
      </c>
      <c r="AV101" s="88">
        <v>30.01</v>
      </c>
      <c r="AW101" s="88">
        <v>30.0669</v>
      </c>
      <c r="AX101" s="88">
        <v>29.955100000000002</v>
      </c>
      <c r="AY101" s="250">
        <f t="shared" si="11"/>
        <v>30.038</v>
      </c>
      <c r="AZ101" s="2"/>
      <c r="BA101" s="2"/>
      <c r="BB101" s="2"/>
      <c r="BC101" s="2"/>
    </row>
    <row r="102" spans="1:55">
      <c r="A102" s="64" t="s">
        <v>153</v>
      </c>
      <c r="B102" s="262"/>
      <c r="C102" s="64"/>
      <c r="D102" s="64"/>
      <c r="E102" s="64"/>
      <c r="F102" s="263">
        <f>F101-F100</f>
        <v>-0.14212500000000006</v>
      </c>
      <c r="G102" s="26"/>
      <c r="H102" s="26"/>
      <c r="I102" s="26"/>
      <c r="J102" s="26"/>
      <c r="K102" s="263">
        <f>K101-K100</f>
        <v>-5.5275000000001739E-2</v>
      </c>
      <c r="L102" s="64"/>
      <c r="M102" s="64"/>
      <c r="N102" s="64"/>
      <c r="O102" s="64"/>
      <c r="P102" s="263">
        <f>P101-P100</f>
        <v>-0.13880999999999943</v>
      </c>
      <c r="Q102" s="64"/>
      <c r="R102" s="64"/>
      <c r="S102" s="64"/>
      <c r="T102" s="64"/>
      <c r="U102" s="263">
        <f>U101-U100</f>
        <v>-7.8599999999998005E-2</v>
      </c>
      <c r="V102" s="262"/>
      <c r="W102" s="64"/>
      <c r="X102" s="64"/>
      <c r="Y102" s="64"/>
      <c r="Z102" s="263">
        <f>Z101-Z100</f>
        <v>-4.5682500000001625E-2</v>
      </c>
      <c r="AA102" s="64"/>
      <c r="AB102" s="64"/>
      <c r="AC102" s="64"/>
      <c r="AD102" s="64"/>
      <c r="AE102" s="263">
        <f>AE101-AE100</f>
        <v>-5.0250000000001904E-2</v>
      </c>
      <c r="AF102" s="64"/>
      <c r="AG102" s="64"/>
      <c r="AH102" s="64"/>
      <c r="AI102" s="64"/>
      <c r="AJ102" s="263">
        <f>AJ101-AJ100</f>
        <v>-7.5657500000001932E-2</v>
      </c>
      <c r="AK102" s="64"/>
      <c r="AL102" s="64"/>
      <c r="AM102" s="64"/>
      <c r="AN102" s="64"/>
      <c r="AO102" s="263">
        <f>AO101-AO100</f>
        <v>-3.0350000000002098E-2</v>
      </c>
      <c r="AP102" s="262"/>
      <c r="AQ102" s="64"/>
      <c r="AR102" s="64"/>
      <c r="AS102" s="64"/>
      <c r="AT102" s="263">
        <f>AT101-AT100</f>
        <v>-8.1869999999998555E-2</v>
      </c>
      <c r="AU102" s="64"/>
      <c r="AV102" s="64"/>
      <c r="AW102" s="64"/>
      <c r="AX102" s="64"/>
      <c r="AY102" s="263">
        <f>AY101-AY100</f>
        <v>-2.1999999999998465E-2</v>
      </c>
      <c r="AZ102" s="64"/>
      <c r="BA102" s="64"/>
      <c r="BB102" s="64"/>
      <c r="BC102" s="64"/>
    </row>
    <row r="103" spans="1:55">
      <c r="A103" s="2">
        <v>180</v>
      </c>
      <c r="B103" s="259" t="s">
        <v>154</v>
      </c>
      <c r="C103" s="2"/>
      <c r="D103" s="2"/>
      <c r="E103" s="2"/>
      <c r="F103" s="250">
        <f>100*F102/F100</f>
        <v>-0.47485800200467776</v>
      </c>
      <c r="G103" s="29"/>
      <c r="H103" s="29"/>
      <c r="I103" s="29"/>
      <c r="J103" s="29"/>
      <c r="K103" s="250">
        <f>100*K102/K100</f>
        <v>-0.1836073741903396</v>
      </c>
      <c r="L103" s="2"/>
      <c r="M103" s="2"/>
      <c r="N103" s="2"/>
      <c r="O103" s="2"/>
      <c r="P103" s="250">
        <f>100*P102/P100</f>
        <v>-0.46382090050956293</v>
      </c>
      <c r="Q103" s="2"/>
      <c r="R103" s="2"/>
      <c r="S103" s="2"/>
      <c r="T103" s="2"/>
      <c r="U103" s="250">
        <f>100*U102/U100</f>
        <v>-0.26132491064748736</v>
      </c>
      <c r="V103" s="259"/>
      <c r="W103" s="2"/>
      <c r="X103" s="2"/>
      <c r="Y103" s="2"/>
      <c r="Z103" s="250">
        <f>100*Z102/Z100</f>
        <v>-0.1528865461847444</v>
      </c>
      <c r="AA103" s="2"/>
      <c r="AB103" s="2"/>
      <c r="AC103" s="2"/>
      <c r="AD103" s="2"/>
      <c r="AE103" s="250">
        <f>100*AE102/AE100</f>
        <v>-0.16708229426434545</v>
      </c>
      <c r="AF103" s="2"/>
      <c r="AG103" s="2"/>
      <c r="AH103" s="2"/>
      <c r="AI103" s="2"/>
      <c r="AJ103" s="250">
        <f>100*AJ102/AJ100</f>
        <v>-0.2530351170568626</v>
      </c>
      <c r="AK103" s="2"/>
      <c r="AL103" s="2"/>
      <c r="AM103" s="2"/>
      <c r="AN103" s="2"/>
      <c r="AO103" s="250">
        <f>100*AO102/AO100</f>
        <v>-0.10084731683004519</v>
      </c>
      <c r="AP103" s="259"/>
      <c r="AQ103" s="2"/>
      <c r="AR103" s="2"/>
      <c r="AS103" s="2"/>
      <c r="AT103" s="250">
        <f>100*AT102/AT100</f>
        <v>-0.27415655085809476</v>
      </c>
      <c r="AU103" s="2"/>
      <c r="AV103" s="2"/>
      <c r="AW103" s="2"/>
      <c r="AX103" s="2"/>
      <c r="AY103" s="250">
        <f>100*AY102/AY100</f>
        <v>-7.3186959414499222E-2</v>
      </c>
      <c r="AZ103" s="2"/>
      <c r="BA103" s="2"/>
      <c r="BB103" s="2"/>
      <c r="BC103" s="2"/>
    </row>
    <row r="104" spans="1:55">
      <c r="A104" s="253" t="s">
        <v>155</v>
      </c>
      <c r="B104" s="264">
        <v>29.97</v>
      </c>
      <c r="C104" s="265">
        <v>29.98</v>
      </c>
      <c r="D104" s="265">
        <v>29.95</v>
      </c>
      <c r="E104" s="265">
        <v>29.91</v>
      </c>
      <c r="F104" s="266">
        <f t="shared" ref="F104:F105" si="12">AVERAGE(B104:E104)</f>
        <v>29.952500000000001</v>
      </c>
      <c r="G104" s="267">
        <v>30.2</v>
      </c>
      <c r="H104" s="267">
        <v>30.28</v>
      </c>
      <c r="I104" s="267">
        <v>30.16</v>
      </c>
      <c r="J104" s="267">
        <v>30.1</v>
      </c>
      <c r="K104" s="268">
        <f t="shared" ref="K104:K105" si="13">AVERAGE(G104:J104)</f>
        <v>30.185000000000002</v>
      </c>
      <c r="L104" s="265">
        <v>29.99</v>
      </c>
      <c r="M104" s="265">
        <v>30.03</v>
      </c>
      <c r="N104" s="265">
        <v>29.96</v>
      </c>
      <c r="O104" s="265">
        <v>29.97</v>
      </c>
      <c r="P104" s="266">
        <f t="shared" ref="P104:P105" si="14">AVERAGE(L104:O104)</f>
        <v>29.987499999999997</v>
      </c>
      <c r="Q104" s="267">
        <v>30.26</v>
      </c>
      <c r="R104" s="267">
        <v>30.32</v>
      </c>
      <c r="S104" s="267">
        <v>30.18</v>
      </c>
      <c r="T104" s="267">
        <v>30.08</v>
      </c>
      <c r="U104" s="268">
        <f t="shared" ref="U104:U105" si="15">AVERAGE(Q104:T104)</f>
        <v>30.209999999999997</v>
      </c>
      <c r="V104" s="265">
        <v>30.07</v>
      </c>
      <c r="W104" s="265">
        <v>30.08</v>
      </c>
      <c r="X104" s="265">
        <v>30</v>
      </c>
      <c r="Y104" s="265">
        <v>30.01</v>
      </c>
      <c r="Z104" s="266">
        <f t="shared" ref="Z104:Z105" si="16">AVERAGE(V104:Y104)</f>
        <v>30.040000000000003</v>
      </c>
      <c r="AA104" s="267">
        <v>30.3</v>
      </c>
      <c r="AB104" s="267">
        <v>30.33</v>
      </c>
      <c r="AC104" s="267">
        <v>30.2</v>
      </c>
      <c r="AD104" s="267">
        <v>30.11</v>
      </c>
      <c r="AE104" s="268">
        <f t="shared" ref="AE104:AE105" si="17">AVERAGE(AA104:AD104)</f>
        <v>30.234999999999999</v>
      </c>
      <c r="AF104" s="265">
        <v>30.07</v>
      </c>
      <c r="AG104" s="265">
        <v>30.07</v>
      </c>
      <c r="AH104" s="265">
        <v>30.01</v>
      </c>
      <c r="AI104" s="265">
        <v>29.99</v>
      </c>
      <c r="AJ104" s="268">
        <f t="shared" ref="AJ104:AJ105" si="18">AVERAGE(AF104:AI104)</f>
        <v>30.035</v>
      </c>
      <c r="AK104" s="267">
        <v>30.32</v>
      </c>
      <c r="AL104" s="267">
        <v>30.25</v>
      </c>
      <c r="AM104" s="267">
        <v>30.15</v>
      </c>
      <c r="AN104" s="267">
        <v>30.19</v>
      </c>
      <c r="AO104" s="268">
        <f t="shared" ref="AO104:AO105" si="19">AVERAGE(AK104:AN104)</f>
        <v>30.227499999999999</v>
      </c>
      <c r="AP104" s="265">
        <v>30.04</v>
      </c>
      <c r="AQ104" s="265">
        <v>30.03</v>
      </c>
      <c r="AR104" s="265">
        <v>29.99</v>
      </c>
      <c r="AS104" s="265">
        <v>29.98</v>
      </c>
      <c r="AT104" s="268">
        <f t="shared" ref="AT104:AT105" si="20">AVERAGE(AP104:AS104)</f>
        <v>30.01</v>
      </c>
      <c r="AU104" s="269">
        <v>30.33</v>
      </c>
      <c r="AV104" s="269">
        <v>30.25</v>
      </c>
      <c r="AW104" s="269">
        <v>30.12</v>
      </c>
      <c r="AX104" s="269">
        <v>30.18</v>
      </c>
      <c r="AY104" s="266">
        <f t="shared" ref="AY104:AY105" si="21">AVERAGE(AU104:AX104)</f>
        <v>30.22</v>
      </c>
      <c r="AZ104" s="2"/>
      <c r="BA104" s="2"/>
      <c r="BB104" s="2"/>
      <c r="BC104" s="2"/>
    </row>
    <row r="105" spans="1:55">
      <c r="A105" s="2" t="s">
        <v>156</v>
      </c>
      <c r="B105" s="270">
        <v>29.82</v>
      </c>
      <c r="C105" s="24">
        <v>29.869309999999999</v>
      </c>
      <c r="D105" s="105">
        <v>29.94</v>
      </c>
      <c r="E105" s="25">
        <v>29.94068</v>
      </c>
      <c r="F105" s="266">
        <f t="shared" si="12"/>
        <v>29.892497500000001</v>
      </c>
      <c r="G105" s="105">
        <v>30.24</v>
      </c>
      <c r="H105" s="25">
        <v>30.1419</v>
      </c>
      <c r="I105" s="105">
        <v>30.36</v>
      </c>
      <c r="J105" s="25">
        <v>30.264199999999999</v>
      </c>
      <c r="K105" s="268">
        <f t="shared" si="13"/>
        <v>30.251525000000001</v>
      </c>
      <c r="L105" s="105">
        <v>29.87</v>
      </c>
      <c r="M105" s="105">
        <v>29.92</v>
      </c>
      <c r="N105" s="114">
        <v>29.869299999999999</v>
      </c>
      <c r="O105" s="84">
        <v>29.927810000000001</v>
      </c>
      <c r="P105" s="266">
        <f t="shared" si="14"/>
        <v>29.896777499999999</v>
      </c>
      <c r="Q105" s="105">
        <v>30.16</v>
      </c>
      <c r="R105" s="105">
        <v>30.26</v>
      </c>
      <c r="S105" s="84">
        <v>30.121600000000001</v>
      </c>
      <c r="T105" s="84">
        <v>30.228400000000001</v>
      </c>
      <c r="U105" s="268">
        <f t="shared" si="15"/>
        <v>30.192500000000003</v>
      </c>
      <c r="V105" s="105">
        <v>29.94</v>
      </c>
      <c r="W105" s="105">
        <v>30</v>
      </c>
      <c r="X105" s="114">
        <v>29.939969999999999</v>
      </c>
      <c r="Y105" s="84">
        <v>29.9954</v>
      </c>
      <c r="Z105" s="266">
        <f t="shared" si="16"/>
        <v>29.968842500000001</v>
      </c>
      <c r="AA105" s="105">
        <v>30.22</v>
      </c>
      <c r="AB105" s="105">
        <v>30.34</v>
      </c>
      <c r="AC105" s="84">
        <v>30.186800000000002</v>
      </c>
      <c r="AD105" s="84">
        <v>30.3095</v>
      </c>
      <c r="AE105" s="268">
        <f t="shared" si="17"/>
        <v>30.264075000000002</v>
      </c>
      <c r="AF105" s="105">
        <v>29.91</v>
      </c>
      <c r="AG105" s="105">
        <v>29.97</v>
      </c>
      <c r="AH105" s="114">
        <v>29.91488</v>
      </c>
      <c r="AI105" s="84">
        <v>29.964030000000001</v>
      </c>
      <c r="AJ105" s="268">
        <f t="shared" si="18"/>
        <v>29.939727499999996</v>
      </c>
      <c r="AK105" s="105">
        <v>30.19</v>
      </c>
      <c r="AL105" s="105">
        <v>30.29</v>
      </c>
      <c r="AM105" s="84">
        <v>30.193000000000001</v>
      </c>
      <c r="AN105" s="84">
        <v>30.286999999999999</v>
      </c>
      <c r="AO105" s="268">
        <f t="shared" si="19"/>
        <v>30.240000000000002</v>
      </c>
      <c r="AP105" s="105">
        <v>29.9</v>
      </c>
      <c r="AQ105" s="105">
        <v>29.97</v>
      </c>
      <c r="AR105" s="117">
        <v>29.912990000000001</v>
      </c>
      <c r="AS105" s="88">
        <v>29.99221</v>
      </c>
      <c r="AT105" s="268">
        <f t="shared" si="20"/>
        <v>29.9438</v>
      </c>
      <c r="AU105" s="105">
        <v>30.21</v>
      </c>
      <c r="AV105" s="105">
        <v>30.37</v>
      </c>
      <c r="AW105" s="88">
        <v>30.214400000000001</v>
      </c>
      <c r="AX105" s="88">
        <v>30.366299999999999</v>
      </c>
      <c r="AY105" s="266">
        <f t="shared" si="21"/>
        <v>30.290174999999998</v>
      </c>
      <c r="AZ105" s="2"/>
      <c r="BA105" s="2"/>
      <c r="BB105" s="2"/>
      <c r="BC105" s="2"/>
    </row>
    <row r="106" spans="1:55">
      <c r="A106" s="2"/>
      <c r="B106" s="259"/>
      <c r="C106" s="2"/>
      <c r="D106" s="2"/>
      <c r="E106" s="2"/>
      <c r="F106" s="263">
        <f>F105-F104</f>
        <v>-6.0002499999999515E-2</v>
      </c>
      <c r="G106" s="2"/>
      <c r="H106" s="2"/>
      <c r="I106" s="2"/>
      <c r="J106" s="2"/>
      <c r="K106" s="263">
        <f>K105-K104</f>
        <v>6.6524999999998613E-2</v>
      </c>
      <c r="L106" s="2"/>
      <c r="M106" s="2"/>
      <c r="N106" s="2"/>
      <c r="O106" s="2"/>
      <c r="P106" s="263">
        <f>P105-P104</f>
        <v>-9.0722499999998263E-2</v>
      </c>
      <c r="Q106" s="2"/>
      <c r="R106" s="2"/>
      <c r="S106" s="2"/>
      <c r="T106" s="2"/>
      <c r="U106" s="263">
        <f>U105-U104</f>
        <v>-1.7499999999994742E-2</v>
      </c>
      <c r="V106" s="259"/>
      <c r="W106" s="2"/>
      <c r="X106" s="2"/>
      <c r="Y106" s="2"/>
      <c r="Z106" s="263">
        <f>Z105-Z104</f>
        <v>-7.1157500000001761E-2</v>
      </c>
      <c r="AA106" s="2"/>
      <c r="AB106" s="2"/>
      <c r="AC106" s="2"/>
      <c r="AD106" s="2"/>
      <c r="AE106" s="263">
        <f>AE105-AE104</f>
        <v>2.9075000000002404E-2</v>
      </c>
      <c r="AF106" s="2"/>
      <c r="AG106" s="2"/>
      <c r="AH106" s="2"/>
      <c r="AI106" s="2"/>
      <c r="AJ106" s="263">
        <f>AJ105-AJ104</f>
        <v>-9.5272500000003646E-2</v>
      </c>
      <c r="AK106" s="2"/>
      <c r="AL106" s="2"/>
      <c r="AM106" s="2"/>
      <c r="AN106" s="2"/>
      <c r="AO106" s="263">
        <f>AO105-AO104</f>
        <v>1.2500000000002842E-2</v>
      </c>
      <c r="AP106" s="259"/>
      <c r="AQ106" s="2"/>
      <c r="AR106" s="2"/>
      <c r="AS106" s="2"/>
      <c r="AT106" s="263">
        <f>AT105-AT104</f>
        <v>-6.6200000000002035E-2</v>
      </c>
      <c r="AU106" s="2"/>
      <c r="AV106" s="2"/>
      <c r="AW106" s="2"/>
      <c r="AX106" s="2"/>
      <c r="AY106" s="263">
        <f>AY105-AY104</f>
        <v>7.0174999999998988E-2</v>
      </c>
      <c r="AZ106" s="2"/>
      <c r="BA106" s="2"/>
      <c r="BB106" s="2"/>
      <c r="BC106" s="2"/>
    </row>
    <row r="107" spans="1:55">
      <c r="A107" s="2">
        <v>200</v>
      </c>
      <c r="B107" s="259"/>
      <c r="C107" s="2"/>
      <c r="D107" s="2"/>
      <c r="E107" s="2"/>
      <c r="F107" s="250">
        <f>100*F106/F104</f>
        <v>-0.20032551539938073</v>
      </c>
      <c r="G107" s="2"/>
      <c r="H107" s="2"/>
      <c r="I107" s="2"/>
      <c r="J107" s="2"/>
      <c r="K107" s="250">
        <f>100*K106/K104</f>
        <v>0.22039092264369259</v>
      </c>
      <c r="L107" s="2"/>
      <c r="M107" s="2"/>
      <c r="N107" s="2"/>
      <c r="O107" s="2"/>
      <c r="P107" s="250">
        <f>100*P106/P104</f>
        <v>-0.30253438932888127</v>
      </c>
      <c r="Q107" s="2"/>
      <c r="R107" s="2"/>
      <c r="S107" s="2"/>
      <c r="T107" s="2"/>
      <c r="U107" s="250">
        <f>100*U106/U104</f>
        <v>-5.7927838464067342E-2</v>
      </c>
      <c r="V107" s="259"/>
      <c r="W107" s="2"/>
      <c r="X107" s="2"/>
      <c r="Y107" s="2"/>
      <c r="Z107" s="250">
        <f>100*Z106/Z104</f>
        <v>-0.23687583222370756</v>
      </c>
      <c r="AA107" s="2"/>
      <c r="AB107" s="2"/>
      <c r="AC107" s="2"/>
      <c r="AD107" s="2"/>
      <c r="AE107" s="250">
        <f>100*AE106/AE104</f>
        <v>9.6163386803381531E-2</v>
      </c>
      <c r="AF107" s="2"/>
      <c r="AG107" s="2"/>
      <c r="AH107" s="2"/>
      <c r="AI107" s="2"/>
      <c r="AJ107" s="250">
        <f>100*AJ106/AJ104</f>
        <v>-0.31720492758449692</v>
      </c>
      <c r="AK107" s="2"/>
      <c r="AL107" s="2"/>
      <c r="AM107" s="2"/>
      <c r="AN107" s="2"/>
      <c r="AO107" s="250">
        <f>100*AO106/AO104</f>
        <v>4.1353072533298625E-2</v>
      </c>
      <c r="AP107" s="259"/>
      <c r="AQ107" s="2"/>
      <c r="AR107" s="2"/>
      <c r="AS107" s="2"/>
      <c r="AT107" s="250">
        <f>100*AT106/AT104</f>
        <v>-0.22059313562146629</v>
      </c>
      <c r="AU107" s="2"/>
      <c r="AV107" s="2"/>
      <c r="AW107" s="2"/>
      <c r="AX107" s="2"/>
      <c r="AY107" s="250">
        <f>100*AY106/AY104</f>
        <v>0.23221376571806415</v>
      </c>
      <c r="AZ107" s="2"/>
      <c r="BA107" s="2"/>
      <c r="BB107" s="2"/>
      <c r="BC107" s="2"/>
    </row>
    <row r="108" spans="1:55">
      <c r="A108" s="253" t="s">
        <v>157</v>
      </c>
      <c r="B108" s="256">
        <v>29.99</v>
      </c>
      <c r="C108" s="208">
        <v>29.98</v>
      </c>
      <c r="D108" s="208">
        <v>29.93</v>
      </c>
      <c r="E108" s="208">
        <v>29.92</v>
      </c>
      <c r="F108" s="250">
        <f t="shared" ref="F108:F109" si="22">AVERAGE(B108:E108)</f>
        <v>29.955000000000002</v>
      </c>
      <c r="G108" s="2">
        <v>30.14</v>
      </c>
      <c r="H108" s="2">
        <v>30.31</v>
      </c>
      <c r="I108" s="2">
        <v>30.16</v>
      </c>
      <c r="J108" s="257">
        <v>30.26</v>
      </c>
      <c r="K108" s="255">
        <f t="shared" ref="K108:K109" si="23">AVERAGE(G108:J108)</f>
        <v>30.217500000000001</v>
      </c>
      <c r="L108" s="256">
        <v>29.91</v>
      </c>
      <c r="M108" s="208">
        <v>29.99</v>
      </c>
      <c r="N108" s="208">
        <v>29.92</v>
      </c>
      <c r="O108" s="208">
        <v>29.94</v>
      </c>
      <c r="P108" s="250">
        <f t="shared" ref="P108:P109" si="24">AVERAGE(L108:O108)</f>
        <v>29.939999999999998</v>
      </c>
      <c r="Q108" s="2">
        <v>30.29</v>
      </c>
      <c r="R108" s="2">
        <v>30.34</v>
      </c>
      <c r="S108" s="2">
        <v>30.24</v>
      </c>
      <c r="T108" s="257">
        <v>30.16</v>
      </c>
      <c r="U108" s="255">
        <f t="shared" ref="U108:U109" si="25">AVERAGE(Q108:T108)</f>
        <v>30.257499999999997</v>
      </c>
      <c r="V108" s="256">
        <v>29.89</v>
      </c>
      <c r="W108" s="208">
        <v>29.89</v>
      </c>
      <c r="X108" s="208">
        <v>29.9</v>
      </c>
      <c r="Y108" s="208">
        <v>29.86</v>
      </c>
      <c r="Z108" s="250">
        <f t="shared" ref="Z108:Z109" si="26">AVERAGE(V108:Y108)</f>
        <v>29.885000000000002</v>
      </c>
      <c r="AA108" s="2">
        <v>30.28</v>
      </c>
      <c r="AB108" s="2">
        <v>30.42</v>
      </c>
      <c r="AC108" s="2">
        <v>30.23</v>
      </c>
      <c r="AD108" s="257">
        <v>30.15</v>
      </c>
      <c r="AE108" s="255">
        <f t="shared" ref="AE108:AE109" si="27">AVERAGE(AA108:AD108)</f>
        <v>30.270000000000003</v>
      </c>
      <c r="AF108" s="256">
        <v>29.94</v>
      </c>
      <c r="AG108" s="208">
        <v>29.94</v>
      </c>
      <c r="AH108" s="208">
        <v>29.89</v>
      </c>
      <c r="AI108" s="208">
        <v>29.91</v>
      </c>
      <c r="AJ108" s="255">
        <f t="shared" ref="AJ108:AJ109" si="28">AVERAGE(AF108:AI108)</f>
        <v>29.92</v>
      </c>
      <c r="AK108" s="2">
        <v>30.38</v>
      </c>
      <c r="AL108" s="2">
        <v>30.29</v>
      </c>
      <c r="AM108" s="2">
        <v>30.15</v>
      </c>
      <c r="AN108" s="257">
        <v>30.25</v>
      </c>
      <c r="AO108" s="255">
        <f t="shared" ref="AO108:AO109" si="29">AVERAGE(AK108:AN108)</f>
        <v>30.267499999999998</v>
      </c>
      <c r="AP108" s="256">
        <v>29.96</v>
      </c>
      <c r="AQ108" s="208">
        <v>29.95</v>
      </c>
      <c r="AR108" s="208">
        <v>29.89</v>
      </c>
      <c r="AS108" s="208">
        <v>29.9</v>
      </c>
      <c r="AT108" s="255">
        <f t="shared" ref="AT108:AT109" si="30">AVERAGE(AP108:AS108)</f>
        <v>29.924999999999997</v>
      </c>
      <c r="AU108" s="29">
        <v>30.31</v>
      </c>
      <c r="AV108" s="29">
        <v>30.33</v>
      </c>
      <c r="AW108" s="29">
        <v>30.25</v>
      </c>
      <c r="AX108" s="258">
        <v>30.17</v>
      </c>
      <c r="AY108" s="250">
        <f t="shared" ref="AY108:AY109" si="31">AVERAGE(AU108:AX108)</f>
        <v>30.265000000000001</v>
      </c>
      <c r="AZ108" s="2"/>
      <c r="BA108" s="2"/>
      <c r="BB108" s="2"/>
      <c r="BC108" s="2"/>
    </row>
    <row r="109" spans="1:55">
      <c r="A109" s="2" t="s">
        <v>158</v>
      </c>
      <c r="B109" s="260">
        <v>29.95</v>
      </c>
      <c r="C109" s="261">
        <v>30</v>
      </c>
      <c r="D109" s="260">
        <v>29.957889999999999</v>
      </c>
      <c r="E109" s="261">
        <v>30.008590000000002</v>
      </c>
      <c r="F109" s="250">
        <f t="shared" si="22"/>
        <v>29.979120000000002</v>
      </c>
      <c r="G109" s="261">
        <v>30.22</v>
      </c>
      <c r="H109" s="261">
        <v>30.31</v>
      </c>
      <c r="I109" s="261">
        <v>30.253699999999998</v>
      </c>
      <c r="J109" s="261">
        <v>30.352</v>
      </c>
      <c r="K109" s="255">
        <f t="shared" si="23"/>
        <v>30.283925</v>
      </c>
      <c r="L109" s="114">
        <v>30.03</v>
      </c>
      <c r="M109" s="84">
        <v>29.96</v>
      </c>
      <c r="N109" s="114">
        <v>29.961020000000001</v>
      </c>
      <c r="O109" s="84">
        <v>30.032969999999999</v>
      </c>
      <c r="P109" s="250">
        <f t="shared" si="24"/>
        <v>29.995997500000001</v>
      </c>
      <c r="Q109" s="84">
        <v>30.4</v>
      </c>
      <c r="R109" s="84">
        <v>30.28</v>
      </c>
      <c r="S109" s="84">
        <v>30.346900000000002</v>
      </c>
      <c r="T109" s="84">
        <v>30.221800000000002</v>
      </c>
      <c r="U109" s="255">
        <f t="shared" si="25"/>
        <v>30.312175</v>
      </c>
      <c r="V109" s="114">
        <v>30</v>
      </c>
      <c r="W109" s="84">
        <v>29.94</v>
      </c>
      <c r="X109" s="114">
        <v>29.998329999999999</v>
      </c>
      <c r="Y109" s="84">
        <v>29.939419999999998</v>
      </c>
      <c r="Z109" s="250">
        <f t="shared" si="26"/>
        <v>29.969437499999998</v>
      </c>
      <c r="AA109" s="84">
        <v>30.42</v>
      </c>
      <c r="AB109" s="84">
        <v>30.29</v>
      </c>
      <c r="AC109" s="84">
        <v>30.318000000000001</v>
      </c>
      <c r="AD109" s="84">
        <v>30.1891</v>
      </c>
      <c r="AE109" s="255">
        <f t="shared" si="27"/>
        <v>30.304275000000001</v>
      </c>
      <c r="AF109" s="114">
        <v>30</v>
      </c>
      <c r="AG109" s="84">
        <v>29.92</v>
      </c>
      <c r="AH109" s="114">
        <v>30.01521</v>
      </c>
      <c r="AI109" s="84">
        <v>29.95665</v>
      </c>
      <c r="AJ109" s="255">
        <f t="shared" si="28"/>
        <v>29.972964999999999</v>
      </c>
      <c r="AK109" s="84">
        <v>30.36</v>
      </c>
      <c r="AL109" s="84">
        <v>30.24</v>
      </c>
      <c r="AM109" s="84">
        <v>30.363900000000001</v>
      </c>
      <c r="AN109" s="84">
        <v>30.241800000000001</v>
      </c>
      <c r="AO109" s="255">
        <f t="shared" si="29"/>
        <v>30.301424999999998</v>
      </c>
      <c r="AP109" s="117">
        <v>29.91</v>
      </c>
      <c r="AQ109" s="88">
        <v>29.96</v>
      </c>
      <c r="AR109" s="117">
        <v>29.951809999999998</v>
      </c>
      <c r="AS109" s="88">
        <v>29.9986</v>
      </c>
      <c r="AT109" s="255">
        <f t="shared" si="30"/>
        <v>29.955102499999999</v>
      </c>
      <c r="AU109" s="88">
        <v>30.24</v>
      </c>
      <c r="AV109" s="88">
        <v>30.36</v>
      </c>
      <c r="AW109" s="88">
        <v>30.241599999999998</v>
      </c>
      <c r="AX109" s="88">
        <v>30.355699999999999</v>
      </c>
      <c r="AY109" s="250">
        <f t="shared" si="31"/>
        <v>30.299325</v>
      </c>
      <c r="AZ109" s="2"/>
      <c r="BA109" s="2"/>
      <c r="BB109" s="2"/>
      <c r="BC109" s="2"/>
    </row>
    <row r="110" spans="1:55">
      <c r="A110" s="2"/>
      <c r="B110" s="259"/>
      <c r="C110" s="2"/>
      <c r="D110" s="2"/>
      <c r="E110" s="2"/>
      <c r="F110" s="263">
        <f>F109-F108</f>
        <v>2.4119999999999919E-2</v>
      </c>
      <c r="G110" s="2"/>
      <c r="H110" s="2"/>
      <c r="I110" s="2"/>
      <c r="J110" s="2"/>
      <c r="K110" s="263">
        <f>K109-K108</f>
        <v>6.6424999999998846E-2</v>
      </c>
      <c r="L110" s="2"/>
      <c r="M110" s="2"/>
      <c r="N110" s="2"/>
      <c r="O110" s="2"/>
      <c r="P110" s="263">
        <f>P109-P108</f>
        <v>5.5997500000003697E-2</v>
      </c>
      <c r="Q110" s="2"/>
      <c r="R110" s="2"/>
      <c r="S110" s="2"/>
      <c r="T110" s="2"/>
      <c r="U110" s="263">
        <f>U109-U108</f>
        <v>5.4675000000003138E-2</v>
      </c>
      <c r="V110" s="259"/>
      <c r="W110" s="2"/>
      <c r="X110" s="2"/>
      <c r="Y110" s="2"/>
      <c r="Z110" s="263">
        <f>Z109-Z108</f>
        <v>8.443749999999639E-2</v>
      </c>
      <c r="AA110" s="2"/>
      <c r="AB110" s="2"/>
      <c r="AC110" s="2"/>
      <c r="AD110" s="2"/>
      <c r="AE110" s="263">
        <f>AE109-AE108</f>
        <v>3.4274999999997391E-2</v>
      </c>
      <c r="AF110" s="2"/>
      <c r="AG110" s="2"/>
      <c r="AH110" s="2"/>
      <c r="AI110" s="2"/>
      <c r="AJ110" s="263">
        <f>AJ109-AJ108</f>
        <v>5.296499999999682E-2</v>
      </c>
      <c r="AK110" s="2"/>
      <c r="AL110" s="2"/>
      <c r="AM110" s="2"/>
      <c r="AN110" s="2"/>
      <c r="AO110" s="263">
        <f>AO109-AO108</f>
        <v>3.3924999999999983E-2</v>
      </c>
      <c r="AP110" s="259"/>
      <c r="AQ110" s="2"/>
      <c r="AR110" s="2"/>
      <c r="AS110" s="2"/>
      <c r="AT110" s="263">
        <f>AT109-AT108</f>
        <v>3.0102500000001697E-2</v>
      </c>
      <c r="AU110" s="2"/>
      <c r="AV110" s="2"/>
      <c r="AW110" s="2"/>
      <c r="AX110" s="2"/>
      <c r="AY110" s="263">
        <f>AY109-AY108</f>
        <v>3.4324999999999051E-2</v>
      </c>
      <c r="AZ110" s="2"/>
      <c r="BA110" s="2"/>
      <c r="BB110" s="2"/>
      <c r="BC110" s="2"/>
    </row>
    <row r="111" spans="1:55">
      <c r="A111" s="2">
        <v>220</v>
      </c>
      <c r="B111" s="259"/>
      <c r="C111" s="2"/>
      <c r="D111" s="2"/>
      <c r="E111" s="2"/>
      <c r="F111" s="250">
        <f>100*F110/F108</f>
        <v>8.0520781171757358E-2</v>
      </c>
      <c r="G111" s="2"/>
      <c r="H111" s="2"/>
      <c r="I111" s="2"/>
      <c r="J111" s="2"/>
      <c r="K111" s="250">
        <f>100*K110/K108</f>
        <v>0.21982295027715346</v>
      </c>
      <c r="L111" s="2"/>
      <c r="M111" s="2"/>
      <c r="N111" s="2"/>
      <c r="O111" s="2"/>
      <c r="P111" s="250">
        <f>100*P110/P108</f>
        <v>0.18703239812960487</v>
      </c>
      <c r="Q111" s="2"/>
      <c r="R111" s="2"/>
      <c r="S111" s="2"/>
      <c r="T111" s="2"/>
      <c r="U111" s="250">
        <f>100*U110/U108</f>
        <v>0.18069900024788282</v>
      </c>
      <c r="V111" s="271"/>
      <c r="W111" s="272"/>
      <c r="X111" s="272"/>
      <c r="Y111" s="272"/>
      <c r="Z111" s="250">
        <f>100*Z110/Z108</f>
        <v>0.28254140873346623</v>
      </c>
      <c r="AA111" s="272"/>
      <c r="AB111" s="272"/>
      <c r="AC111" s="272"/>
      <c r="AD111" s="272"/>
      <c r="AE111" s="250">
        <f>100*AE110/AE108</f>
        <v>0.11323092170464945</v>
      </c>
      <c r="AF111" s="2"/>
      <c r="AG111" s="2"/>
      <c r="AH111" s="2"/>
      <c r="AI111" s="2"/>
      <c r="AJ111" s="250">
        <f>100*AJ110/AJ108</f>
        <v>0.17702205882351876</v>
      </c>
      <c r="AK111" s="2"/>
      <c r="AL111" s="2"/>
      <c r="AM111" s="2"/>
      <c r="AN111" s="2"/>
      <c r="AO111" s="250">
        <f>100*AO110/AO108</f>
        <v>0.11208391839431729</v>
      </c>
      <c r="AP111" s="271"/>
      <c r="AQ111" s="272"/>
      <c r="AR111" s="272"/>
      <c r="AS111" s="272"/>
      <c r="AT111" s="250">
        <f>100*AT110/AT108</f>
        <v>0.10059314954052365</v>
      </c>
      <c r="AU111" s="272"/>
      <c r="AV111" s="272"/>
      <c r="AW111" s="272"/>
      <c r="AX111" s="272"/>
      <c r="AY111" s="250">
        <f>100*AY110/AY108</f>
        <v>0.11341483561869833</v>
      </c>
      <c r="AZ111" s="2"/>
      <c r="BA111" s="2"/>
      <c r="BB111" s="2"/>
      <c r="BC111" s="2"/>
    </row>
    <row r="112" spans="1:5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39" t="s">
        <v>159</v>
      </c>
      <c r="B114" s="40" t="s">
        <v>160</v>
      </c>
      <c r="C114" s="40"/>
      <c r="D114" s="40"/>
      <c r="E114" s="40"/>
      <c r="F114" s="40"/>
      <c r="G114" s="40"/>
      <c r="H114" s="40"/>
      <c r="I114" s="40"/>
      <c r="J114" s="40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A115" s="273"/>
      <c r="B115" s="2">
        <v>1</v>
      </c>
      <c r="C115" s="2">
        <v>1</v>
      </c>
      <c r="D115" s="2">
        <v>2</v>
      </c>
      <c r="E115" s="2">
        <v>2</v>
      </c>
      <c r="F115" s="2">
        <v>3</v>
      </c>
      <c r="G115" s="2">
        <v>3</v>
      </c>
      <c r="H115" s="2">
        <v>4</v>
      </c>
      <c r="I115" s="2">
        <v>4</v>
      </c>
      <c r="J115" s="2">
        <v>5</v>
      </c>
      <c r="K115" s="62">
        <v>5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73"/>
      <c r="B116" s="2" t="s">
        <v>50</v>
      </c>
      <c r="C116" s="2" t="s">
        <v>51</v>
      </c>
      <c r="D116" s="2" t="s">
        <v>50</v>
      </c>
      <c r="E116" s="2" t="s">
        <v>51</v>
      </c>
      <c r="F116" s="2" t="s">
        <v>50</v>
      </c>
      <c r="G116" s="2" t="s">
        <v>51</v>
      </c>
      <c r="H116" s="2" t="s">
        <v>50</v>
      </c>
      <c r="I116" s="2" t="s">
        <v>51</v>
      </c>
      <c r="J116" s="2" t="s">
        <v>50</v>
      </c>
      <c r="K116" s="62" t="s">
        <v>51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73">
        <v>180</v>
      </c>
      <c r="B117" s="29">
        <f>F103</f>
        <v>-0.47485800200467776</v>
      </c>
      <c r="C117" s="29">
        <f>K103</f>
        <v>-0.1836073741903396</v>
      </c>
      <c r="D117" s="29">
        <f>P103</f>
        <v>-0.46382090050956293</v>
      </c>
      <c r="E117" s="29">
        <f>U103</f>
        <v>-0.26132491064748736</v>
      </c>
      <c r="F117" s="29">
        <f>Z103</f>
        <v>-0.1528865461847444</v>
      </c>
      <c r="G117" s="29">
        <f>AE103</f>
        <v>-0.16708229426434545</v>
      </c>
      <c r="H117" s="29">
        <f>AJ103</f>
        <v>-0.2530351170568626</v>
      </c>
      <c r="I117" s="29">
        <f>AO103</f>
        <v>-0.10084731683004519</v>
      </c>
      <c r="J117" s="29">
        <f>AT103</f>
        <v>-0.27415655085809476</v>
      </c>
      <c r="K117" s="27">
        <f>AY103</f>
        <v>-7.3186959414499222E-2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73">
        <v>200</v>
      </c>
      <c r="B118" s="29">
        <f>F107</f>
        <v>-0.20032551539938073</v>
      </c>
      <c r="C118" s="29">
        <f>K107</f>
        <v>0.22039092264369259</v>
      </c>
      <c r="D118" s="29">
        <f>P107</f>
        <v>-0.30253438932888127</v>
      </c>
      <c r="E118" s="29">
        <f>U107</f>
        <v>-5.7927838464067342E-2</v>
      </c>
      <c r="F118" s="29">
        <f>Z107</f>
        <v>-0.23687583222370756</v>
      </c>
      <c r="G118" s="29">
        <f>AE107</f>
        <v>9.6163386803381531E-2</v>
      </c>
      <c r="H118" s="29">
        <f>AJ107</f>
        <v>-0.31720492758449692</v>
      </c>
      <c r="I118" s="29">
        <f>AO107</f>
        <v>4.1353072533298625E-2</v>
      </c>
      <c r="J118" s="29">
        <f>AT107</f>
        <v>-0.22059313562146629</v>
      </c>
      <c r="K118" s="27">
        <f>AY107</f>
        <v>0.23221376571806415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74">
        <v>220</v>
      </c>
      <c r="B119" s="275">
        <f>F111</f>
        <v>8.0520781171757358E-2</v>
      </c>
      <c r="C119" s="275">
        <f>K111</f>
        <v>0.21982295027715346</v>
      </c>
      <c r="D119" s="275">
        <f>P111</f>
        <v>0.18703239812960487</v>
      </c>
      <c r="E119" s="275">
        <f>U111</f>
        <v>0.18069900024788282</v>
      </c>
      <c r="F119" s="275">
        <f>Z111</f>
        <v>0.28254140873346623</v>
      </c>
      <c r="G119" s="275">
        <f>AE111</f>
        <v>0.11323092170464945</v>
      </c>
      <c r="H119" s="275">
        <f>AJ111</f>
        <v>0.17702205882351876</v>
      </c>
      <c r="I119" s="275">
        <f>AO111</f>
        <v>0.11208391839431729</v>
      </c>
      <c r="J119" s="275">
        <f>AT111</f>
        <v>0.10059314954052365</v>
      </c>
      <c r="K119" s="34">
        <f>AY111</f>
        <v>0.11341483561869833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  <row r="858" spans="1:5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</row>
    <row r="859" spans="1:5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</row>
    <row r="860" spans="1:5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</row>
    <row r="861" spans="1:5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</row>
    <row r="862" spans="1:5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</row>
    <row r="863" spans="1:5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</row>
    <row r="864" spans="1:5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</row>
    <row r="865" spans="1:5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</row>
    <row r="866" spans="1:5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</row>
    <row r="867" spans="1:5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</row>
    <row r="868" spans="1:5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</row>
    <row r="869" spans="1:5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</row>
    <row r="870" spans="1:5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</row>
    <row r="871" spans="1:5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</row>
    <row r="872" spans="1:5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</row>
    <row r="873" spans="1:5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</row>
    <row r="874" spans="1:5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</row>
    <row r="875" spans="1:5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</row>
    <row r="876" spans="1:5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</row>
    <row r="877" spans="1:5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</row>
    <row r="878" spans="1:5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</row>
    <row r="879" spans="1:5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</row>
    <row r="880" spans="1:5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</row>
    <row r="881" spans="1:5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</row>
    <row r="882" spans="1:5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</row>
    <row r="883" spans="1:5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</row>
    <row r="884" spans="1:5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</row>
    <row r="885" spans="1:5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</row>
    <row r="886" spans="1:5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</row>
    <row r="887" spans="1:5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</row>
    <row r="888" spans="1:5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</row>
    <row r="889" spans="1:5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</row>
    <row r="890" spans="1:5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</row>
    <row r="891" spans="1:5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</row>
    <row r="892" spans="1:5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</row>
    <row r="893" spans="1:5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</row>
    <row r="894" spans="1:5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</row>
    <row r="895" spans="1:5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</row>
    <row r="896" spans="1:5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</row>
    <row r="897" spans="1:5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</row>
    <row r="898" spans="1:5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</row>
    <row r="899" spans="1:5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</row>
    <row r="900" spans="1:5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</row>
    <row r="901" spans="1:5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</row>
    <row r="902" spans="1:5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</row>
    <row r="903" spans="1:5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</row>
    <row r="904" spans="1:5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</row>
    <row r="905" spans="1:5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</row>
    <row r="906" spans="1:5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</row>
    <row r="907" spans="1:5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</row>
    <row r="908" spans="1:5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</row>
    <row r="909" spans="1:5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</row>
    <row r="910" spans="1:5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</row>
    <row r="911" spans="1:5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</row>
    <row r="912" spans="1:5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</row>
    <row r="913" spans="1:5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</row>
    <row r="914" spans="1:5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</row>
    <row r="915" spans="1:5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</row>
    <row r="916" spans="1:5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</row>
    <row r="917" spans="1:5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</row>
    <row r="918" spans="1:5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</row>
    <row r="919" spans="1:5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</row>
    <row r="920" spans="1:5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</row>
    <row r="921" spans="1:5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</row>
    <row r="922" spans="1:5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</row>
    <row r="923" spans="1:5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</row>
    <row r="924" spans="1:5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</row>
    <row r="925" spans="1:5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</row>
    <row r="926" spans="1:5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</row>
    <row r="927" spans="1:5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</row>
    <row r="928" spans="1:5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</row>
    <row r="929" spans="1:5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</row>
    <row r="930" spans="1:5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</row>
    <row r="931" spans="1:5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</row>
    <row r="932" spans="1:5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</row>
    <row r="933" spans="1:5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</row>
    <row r="934" spans="1:5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</row>
    <row r="935" spans="1:5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</row>
    <row r="936" spans="1:5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</row>
    <row r="937" spans="1:5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</row>
    <row r="938" spans="1:5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</row>
    <row r="939" spans="1:5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</row>
    <row r="940" spans="1:5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</row>
    <row r="941" spans="1:5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</row>
    <row r="942" spans="1:5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</row>
    <row r="943" spans="1:5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</row>
    <row r="944" spans="1:5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</row>
    <row r="945" spans="1:5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</row>
    <row r="946" spans="1:5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</row>
    <row r="947" spans="1:5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</row>
    <row r="948" spans="1:5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</row>
    <row r="949" spans="1:5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</row>
    <row r="950" spans="1:5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</row>
    <row r="951" spans="1:5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</row>
    <row r="952" spans="1:5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</row>
    <row r="953" spans="1:5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</row>
    <row r="954" spans="1:5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</row>
    <row r="955" spans="1: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</row>
    <row r="956" spans="1:5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</row>
    <row r="957" spans="1:5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</row>
    <row r="958" spans="1:5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</row>
    <row r="959" spans="1:5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</row>
    <row r="960" spans="1:5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</row>
    <row r="961" spans="1:5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</row>
    <row r="962" spans="1:5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</row>
    <row r="963" spans="1:5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</row>
    <row r="964" spans="1:5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</row>
    <row r="965" spans="1:5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</row>
    <row r="966" spans="1:5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</row>
    <row r="967" spans="1:5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</row>
    <row r="968" spans="1:5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</row>
    <row r="969" spans="1:5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</row>
    <row r="970" spans="1:5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</row>
    <row r="971" spans="1:5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</row>
    <row r="972" spans="1:5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</row>
    <row r="973" spans="1:5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</row>
    <row r="974" spans="1:5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</row>
    <row r="975" spans="1:5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</row>
    <row r="976" spans="1:5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</row>
    <row r="977" spans="1:5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</row>
    <row r="978" spans="1:5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</row>
    <row r="979" spans="1:5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</row>
    <row r="980" spans="1:5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</row>
    <row r="981" spans="1:5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</row>
    <row r="982" spans="1:5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</row>
    <row r="983" spans="1:5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</row>
    <row r="984" spans="1:5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</row>
    <row r="985" spans="1:5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</row>
    <row r="986" spans="1:5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</row>
    <row r="987" spans="1:5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</row>
    <row r="988" spans="1:5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</row>
    <row r="989" spans="1:5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</row>
    <row r="990" spans="1:5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</row>
    <row r="991" spans="1:5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</row>
    <row r="992" spans="1:5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</row>
    <row r="993" spans="1:5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</row>
    <row r="994" spans="1:5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</row>
    <row r="995" spans="1:5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</row>
    <row r="996" spans="1:5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</row>
    <row r="997" spans="1:5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</row>
    <row r="998" spans="1:5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</row>
    <row r="999" spans="1:5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</row>
    <row r="1000" spans="1:5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</row>
    <row r="1001" spans="1:5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</row>
    <row r="1002" spans="1:5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</row>
    <row r="1003" spans="1:5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</row>
    <row r="1004" spans="1:5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</row>
    <row r="1005" spans="1:5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</row>
    <row r="1006" spans="1:5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</row>
    <row r="1007" spans="1:5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</row>
    <row r="1008" spans="1:5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</row>
    <row r="1009" spans="1:5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</row>
    <row r="1010" spans="1:5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</row>
    <row r="1011" spans="1:5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</row>
    <row r="1012" spans="1:5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</row>
    <row r="1013" spans="1:5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</row>
    <row r="1014" spans="1:5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</row>
    <row r="1015" spans="1:5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</row>
    <row r="1016" spans="1:5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</row>
    <row r="1017" spans="1:5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</row>
    <row r="1018" spans="1:5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</row>
    <row r="1019" spans="1:5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</row>
    <row r="1020" spans="1:5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</row>
    <row r="1021" spans="1:5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</row>
    <row r="1022" spans="1:5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</row>
    <row r="1023" spans="1:5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</row>
    <row r="1024" spans="1:5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</row>
    <row r="1025" spans="1:5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</row>
    <row r="1026" spans="1:5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</row>
    <row r="1027" spans="1:5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</row>
    <row r="1028" spans="1:5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</row>
    <row r="1029" spans="1:5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</row>
    <row r="1030" spans="1:5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</row>
    <row r="1031" spans="1:5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</row>
    <row r="1032" spans="1:5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</row>
    <row r="1033" spans="1:5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</row>
    <row r="1034" spans="1:5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</row>
    <row r="1035" spans="1:5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</row>
    <row r="1036" spans="1:5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</row>
    <row r="1037" spans="1:5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</row>
    <row r="1038" spans="1:5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</row>
    <row r="1039" spans="1:5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</row>
    <row r="1040" spans="1:5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</row>
    <row r="1041" spans="1:5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</row>
    <row r="1042" spans="1:5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</row>
    <row r="1043" spans="1:5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</row>
    <row r="1044" spans="1:5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</row>
    <row r="1045" spans="1:5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</row>
    <row r="1046" spans="1:5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</row>
    <row r="1047" spans="1:5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</row>
    <row r="1048" spans="1:5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</row>
    <row r="1049" spans="1:5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</row>
    <row r="1050" spans="1:5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</row>
    <row r="1051" spans="1:5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</row>
    <row r="1052" spans="1:5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</row>
    <row r="1053" spans="1:5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</row>
    <row r="1054" spans="1:5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</row>
    <row r="1055" spans="1:5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</row>
    <row r="1056" spans="1:5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</row>
    <row r="1057" spans="1:5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</row>
    <row r="1058" spans="1:5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</row>
    <row r="1059" spans="1:5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</row>
  </sheetData>
  <mergeCells count="14">
    <mergeCell ref="AP98:AY98"/>
    <mergeCell ref="B2:C2"/>
    <mergeCell ref="D2:E2"/>
    <mergeCell ref="F2:G2"/>
    <mergeCell ref="H2:I2"/>
    <mergeCell ref="J2:K2"/>
    <mergeCell ref="AM17:AO17"/>
    <mergeCell ref="AM19:AO19"/>
    <mergeCell ref="AM20:AO20"/>
    <mergeCell ref="AM22:AO22"/>
    <mergeCell ref="B98:K98"/>
    <mergeCell ref="L98:U98"/>
    <mergeCell ref="V98:AE98"/>
    <mergeCell ref="AF98:AO98"/>
  </mergeCells>
  <conditionalFormatting sqref="A48">
    <cfRule type="cellIs" dxfId="27" priority="3" operator="greaterThanOrEqual">
      <formula>0.14</formula>
    </cfRule>
    <cfRule type="cellIs" dxfId="26" priority="4" operator="greaterThanOrEqual">
      <formula>0.06</formula>
    </cfRule>
    <cfRule type="cellIs" dxfId="25" priority="5" operator="greaterThanOrEqual">
      <formula>0.01</formula>
    </cfRule>
  </conditionalFormatting>
  <conditionalFormatting sqref="A53">
    <cfRule type="cellIs" dxfId="24" priority="6" operator="greaterThanOrEqual">
      <formula>0.4</formula>
    </cfRule>
    <cfRule type="cellIs" dxfId="23" priority="7" operator="greaterThanOrEqual">
      <formula>0.25</formula>
    </cfRule>
    <cfRule type="cellIs" dxfId="22" priority="8" operator="greaterThanOrEqual">
      <formula>0.1</formula>
    </cfRule>
  </conditionalFormatting>
  <conditionalFormatting sqref="A57">
    <cfRule type="cellIs" dxfId="21" priority="9" operator="greaterThanOrEqual">
      <formula>0.14</formula>
    </cfRule>
    <cfRule type="cellIs" dxfId="20" priority="10" operator="greaterThanOrEqual">
      <formula>0.06</formula>
    </cfRule>
    <cfRule type="cellIs" dxfId="19" priority="11" operator="greaterThanOrEqual">
      <formula>0.01</formula>
    </cfRule>
  </conditionalFormatting>
  <conditionalFormatting sqref="B64:B66">
    <cfRule type="cellIs" dxfId="18" priority="1" operator="greaterThan">
      <formula>3.77</formula>
    </cfRule>
    <cfRule type="cellIs" dxfId="17" priority="2" operator="lessThan">
      <formula>3.77</formula>
    </cfRule>
  </conditionalFormatting>
  <conditionalFormatting sqref="F74:F83">
    <cfRule type="cellIs" dxfId="16" priority="13" operator="greaterThanOrEqual">
      <formula>4.23</formula>
    </cfRule>
    <cfRule type="cellIs" dxfId="15" priority="14" operator="lessThan">
      <formula>4.23</formula>
    </cfRule>
  </conditionalFormatting>
  <conditionalFormatting sqref="L33">
    <cfRule type="cellIs" dxfId="14" priority="12" operator="greaterThan">
      <formula>0</formula>
    </cfRule>
  </conditionalFormatting>
  <hyperlinks>
    <hyperlink ref="F43" r:id="rId1" xr:uid="{00000000-0004-0000-0C00-000000000000}"/>
    <hyperlink ref="L48" r:id="rId2" location=":~:text=ANOVA%20%2D%20(Partial)%20Eta%20Squared&amp;text=%CE%B72%20%3D%200.01%20indicates%20a,0.14%20indicates%20a%20large%20effect." xr:uid="{00000000-0004-0000-0C00-000001000000}"/>
    <hyperlink ref="G62" r:id="rId3" xr:uid="{00000000-0004-0000-0C00-000002000000}"/>
    <hyperlink ref="B68" r:id="rId4" xr:uid="{00000000-0004-0000-0C00-000003000000}"/>
    <hyperlink ref="A70" r:id="rId5" xr:uid="{00000000-0004-0000-0C00-000004000000}"/>
    <hyperlink ref="A71" r:id="rId6" xr:uid="{00000000-0004-0000-0C00-000005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BC1059"/>
  <sheetViews>
    <sheetView workbookViewId="0">
      <selection activeCell="AX35" sqref="AX35"/>
    </sheetView>
  </sheetViews>
  <sheetFormatPr defaultColWidth="14.42578125" defaultRowHeight="15" customHeight="1"/>
  <cols>
    <col min="2" max="2" width="14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11" width="5.85546875" customWidth="1"/>
    <col min="12" max="12" width="7.85546875" customWidth="1"/>
    <col min="13" max="13" width="5.85546875" customWidth="1"/>
    <col min="14" max="19" width="5.85546875" hidden="1" customWidth="1"/>
    <col min="20" max="20" width="7" hidden="1" customWidth="1"/>
    <col min="21" max="21" width="5.85546875" hidden="1" customWidth="1"/>
    <col min="22" max="25" width="7" hidden="1" customWidth="1"/>
    <col min="26" max="29" width="5.85546875" hidden="1" customWidth="1"/>
    <col min="30" max="33" width="7" hidden="1" customWidth="1"/>
    <col min="34" max="37" width="5.85546875" hidden="1" customWidth="1"/>
    <col min="38" max="41" width="7" customWidth="1"/>
    <col min="42" max="42" width="6.140625" customWidth="1"/>
    <col min="43" max="44" width="6.85546875" customWidth="1"/>
    <col min="45" max="45" width="8.8554687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04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204" t="s">
        <v>64</v>
      </c>
      <c r="B2" s="303">
        <v>1</v>
      </c>
      <c r="C2" s="299"/>
      <c r="D2" s="303">
        <v>2</v>
      </c>
      <c r="E2" s="299"/>
      <c r="F2" s="303">
        <v>3</v>
      </c>
      <c r="G2" s="299"/>
      <c r="H2" s="303">
        <v>4</v>
      </c>
      <c r="I2" s="299"/>
      <c r="J2" s="303">
        <v>5</v>
      </c>
      <c r="K2" s="299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</row>
    <row r="3" spans="1:55">
      <c r="A3" s="205" t="s">
        <v>65</v>
      </c>
      <c r="B3" s="205" t="s">
        <v>66</v>
      </c>
      <c r="C3" s="205"/>
      <c r="D3" s="205" t="s">
        <v>67</v>
      </c>
      <c r="E3" s="205"/>
      <c r="F3" s="205"/>
      <c r="G3" s="205"/>
      <c r="H3" s="205"/>
      <c r="I3" s="205"/>
      <c r="J3" s="205" t="s">
        <v>66</v>
      </c>
      <c r="K3" s="205"/>
      <c r="L3" s="205" t="s">
        <v>67</v>
      </c>
      <c r="M3" s="205"/>
      <c r="N3" s="205"/>
      <c r="O3" s="205"/>
      <c r="P3" s="205"/>
      <c r="Q3" s="205"/>
      <c r="R3" s="205" t="s">
        <v>66</v>
      </c>
      <c r="S3" s="205"/>
      <c r="T3" s="205" t="s">
        <v>67</v>
      </c>
      <c r="U3" s="205"/>
      <c r="V3" s="205"/>
      <c r="W3" s="205"/>
      <c r="X3" s="205"/>
      <c r="Y3" s="205"/>
      <c r="Z3" s="205" t="s">
        <v>66</v>
      </c>
      <c r="AA3" s="205"/>
      <c r="AB3" s="205" t="s">
        <v>67</v>
      </c>
      <c r="AC3" s="205"/>
      <c r="AD3" s="205"/>
      <c r="AE3" s="205"/>
      <c r="AF3" s="205"/>
      <c r="AG3" s="205"/>
      <c r="AH3" s="205" t="s">
        <v>66</v>
      </c>
      <c r="AI3" s="205"/>
      <c r="AJ3" s="205" t="s">
        <v>67</v>
      </c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</row>
    <row r="4" spans="1:55">
      <c r="A4" s="204" t="s">
        <v>5</v>
      </c>
      <c r="B4" s="204"/>
      <c r="C4" s="204" t="s">
        <v>51</v>
      </c>
      <c r="D4" s="204"/>
      <c r="E4" s="204" t="s">
        <v>51</v>
      </c>
      <c r="F4" s="204"/>
      <c r="G4" s="204" t="s">
        <v>51</v>
      </c>
      <c r="H4" s="204"/>
      <c r="I4" s="204" t="s">
        <v>51</v>
      </c>
      <c r="J4" s="204"/>
      <c r="K4" s="204" t="s">
        <v>51</v>
      </c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</row>
    <row r="5" spans="1:55">
      <c r="A5" s="205" t="s">
        <v>70</v>
      </c>
      <c r="B5" s="205"/>
      <c r="C5" s="205">
        <v>2</v>
      </c>
      <c r="D5" s="205"/>
      <c r="E5" s="205">
        <v>2</v>
      </c>
      <c r="F5" s="205"/>
      <c r="G5" s="205"/>
      <c r="H5" s="205"/>
      <c r="I5" s="205"/>
      <c r="J5" s="205"/>
      <c r="K5" s="205">
        <v>2</v>
      </c>
      <c r="L5" s="205">
        <v>1</v>
      </c>
      <c r="M5" s="205">
        <v>2</v>
      </c>
      <c r="N5" s="205"/>
      <c r="O5" s="205"/>
      <c r="P5" s="205"/>
      <c r="Q5" s="205"/>
      <c r="R5" s="205">
        <v>1</v>
      </c>
      <c r="S5" s="205">
        <v>2</v>
      </c>
      <c r="T5" s="205">
        <v>1</v>
      </c>
      <c r="U5" s="205">
        <v>2</v>
      </c>
      <c r="V5" s="205"/>
      <c r="W5" s="205"/>
      <c r="X5" s="205"/>
      <c r="Y5" s="205"/>
      <c r="Z5" s="205">
        <v>1</v>
      </c>
      <c r="AA5" s="205">
        <v>2</v>
      </c>
      <c r="AB5" s="205">
        <v>1</v>
      </c>
      <c r="AC5" s="205">
        <v>2</v>
      </c>
      <c r="AD5" s="205"/>
      <c r="AE5" s="205"/>
      <c r="AF5" s="205"/>
      <c r="AG5" s="205"/>
      <c r="AH5" s="205">
        <v>1</v>
      </c>
      <c r="AI5" s="205">
        <v>2</v>
      </c>
      <c r="AJ5" s="205">
        <v>1</v>
      </c>
      <c r="AK5" s="205">
        <v>2</v>
      </c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</row>
    <row r="6" spans="1:55">
      <c r="A6" s="206" t="s">
        <v>14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71</v>
      </c>
      <c r="AQ6" s="2"/>
      <c r="AR6" s="2" t="s">
        <v>72</v>
      </c>
      <c r="AS6" s="2" t="s">
        <v>73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07">
        <v>180</v>
      </c>
      <c r="B7" s="208"/>
      <c r="C7" s="208">
        <v>0.05</v>
      </c>
      <c r="D7" s="209"/>
      <c r="E7" s="209">
        <v>0.08</v>
      </c>
      <c r="F7" s="178"/>
      <c r="G7" s="178">
        <v>0.05</v>
      </c>
      <c r="H7" s="210"/>
      <c r="I7" s="210">
        <v>0.03</v>
      </c>
      <c r="J7" s="179"/>
      <c r="K7" s="179">
        <v>0.02</v>
      </c>
      <c r="L7" s="29"/>
      <c r="M7" s="29"/>
      <c r="N7" s="2"/>
      <c r="O7" s="2"/>
      <c r="P7" s="2"/>
      <c r="Q7" s="2"/>
      <c r="R7" s="29"/>
      <c r="S7" s="29"/>
      <c r="T7" s="29"/>
      <c r="U7" s="29"/>
      <c r="V7" s="2"/>
      <c r="W7" s="2"/>
      <c r="X7" s="2"/>
      <c r="Y7" s="2"/>
      <c r="Z7" s="29"/>
      <c r="AA7" s="29"/>
      <c r="AB7" s="29"/>
      <c r="AC7" s="29"/>
      <c r="AD7" s="2"/>
      <c r="AE7" s="2"/>
      <c r="AF7" s="2"/>
      <c r="AG7" s="2"/>
      <c r="AH7" s="29"/>
      <c r="AI7" s="29"/>
      <c r="AJ7" s="29"/>
      <c r="AK7" s="29"/>
      <c r="AL7" s="29"/>
      <c r="AM7" s="29"/>
      <c r="AN7" s="29"/>
      <c r="AO7" s="29"/>
      <c r="AP7" s="29">
        <f>AVERAGE(B7:AK7)</f>
        <v>4.5999999999999999E-2</v>
      </c>
      <c r="AQ7" s="29" t="s">
        <v>74</v>
      </c>
      <c r="AR7" s="29">
        <f>AP7-AP17</f>
        <v>3.9999999999999966E-3</v>
      </c>
      <c r="AS7" s="211">
        <f>AR7^2</f>
        <v>1.5999999999999972E-5</v>
      </c>
      <c r="AT7" s="29"/>
      <c r="AU7" s="29"/>
      <c r="AV7" s="29"/>
      <c r="AW7" s="29"/>
      <c r="AX7" s="29"/>
      <c r="AY7" s="29"/>
      <c r="AZ7" s="29"/>
      <c r="BA7" s="29"/>
      <c r="BB7" s="29"/>
      <c r="BC7" s="29"/>
    </row>
    <row r="8" spans="1:55">
      <c r="A8" s="212" t="s">
        <v>75</v>
      </c>
      <c r="B8" s="213"/>
      <c r="C8" s="213">
        <f>(C7-$AP7)^2</f>
        <v>1.600000000000003E-5</v>
      </c>
      <c r="D8" s="214"/>
      <c r="E8" s="214">
        <f>(E7-$AP7)^2</f>
        <v>1.1560000000000001E-3</v>
      </c>
      <c r="F8" s="215"/>
      <c r="G8" s="215">
        <f>(G7-$AP7)^2</f>
        <v>1.600000000000003E-5</v>
      </c>
      <c r="H8" s="216"/>
      <c r="I8" s="216">
        <f>(I7-$AP7)^2</f>
        <v>2.5599999999999999E-4</v>
      </c>
      <c r="J8" s="217"/>
      <c r="K8" s="217">
        <f>(K7-$AP7)^2</f>
        <v>6.7599999999999995E-4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9"/>
      <c r="AQ8" s="29"/>
      <c r="AR8" s="29"/>
      <c r="AS8" s="211"/>
      <c r="AT8" s="29"/>
      <c r="AU8" s="29"/>
      <c r="AV8" s="29"/>
      <c r="AW8" s="29"/>
      <c r="AX8" s="29"/>
      <c r="AY8" s="29"/>
      <c r="AZ8" s="29"/>
      <c r="BA8" s="29"/>
      <c r="BB8" s="29"/>
      <c r="BC8" s="29"/>
    </row>
    <row r="9" spans="1:55">
      <c r="A9" s="207">
        <v>200</v>
      </c>
      <c r="B9" s="208"/>
      <c r="C9" s="208">
        <v>0.06</v>
      </c>
      <c r="D9" s="209"/>
      <c r="E9" s="209">
        <v>0.02</v>
      </c>
      <c r="F9" s="178"/>
      <c r="G9" s="178">
        <v>0.03</v>
      </c>
      <c r="H9" s="210"/>
      <c r="I9" s="210">
        <v>0.01</v>
      </c>
      <c r="J9" s="179"/>
      <c r="K9" s="179">
        <v>7.0000000000000007E-2</v>
      </c>
      <c r="L9" s="29"/>
      <c r="M9" s="29"/>
      <c r="N9" s="2"/>
      <c r="O9" s="2"/>
      <c r="P9" s="2"/>
      <c r="Q9" s="2"/>
      <c r="R9" s="29"/>
      <c r="S9" s="29"/>
      <c r="T9" s="29"/>
      <c r="U9" s="29"/>
      <c r="V9" s="2"/>
      <c r="W9" s="2"/>
      <c r="X9" s="2"/>
      <c r="Y9" s="2"/>
      <c r="Z9" s="29"/>
      <c r="AA9" s="29"/>
      <c r="AB9" s="29"/>
      <c r="AC9" s="29"/>
      <c r="AD9" s="2"/>
      <c r="AE9" s="2"/>
      <c r="AF9" s="2"/>
      <c r="AG9" s="2"/>
      <c r="AH9" s="29"/>
      <c r="AI9" s="29"/>
      <c r="AJ9" s="29"/>
      <c r="AK9" s="29"/>
      <c r="AL9" s="29"/>
      <c r="AM9" s="29"/>
      <c r="AN9" s="29"/>
      <c r="AO9" s="29"/>
      <c r="AP9" s="29">
        <f>AVERAGE(B9:AK9)</f>
        <v>3.7999999999999999E-2</v>
      </c>
      <c r="AQ9" s="29" t="s">
        <v>76</v>
      </c>
      <c r="AR9" s="29">
        <f>AP9-AP17</f>
        <v>-4.0000000000000036E-3</v>
      </c>
      <c r="AS9" s="211">
        <f>AR9^2</f>
        <v>1.600000000000003E-5</v>
      </c>
      <c r="AT9" s="29"/>
      <c r="AU9" s="29"/>
      <c r="AV9" s="29"/>
      <c r="AW9" s="29"/>
      <c r="AX9" s="29"/>
      <c r="AY9" s="29"/>
      <c r="AZ9" s="29"/>
      <c r="BA9" s="29"/>
      <c r="BB9" s="29"/>
      <c r="BC9" s="29"/>
    </row>
    <row r="10" spans="1:55">
      <c r="A10" s="212" t="s">
        <v>77</v>
      </c>
      <c r="B10" s="213"/>
      <c r="C10" s="213">
        <f>(C9-$AP9)^2</f>
        <v>4.8399999999999995E-4</v>
      </c>
      <c r="D10" s="214"/>
      <c r="E10" s="214">
        <f>(E9-$AP9)^2</f>
        <v>3.2399999999999996E-4</v>
      </c>
      <c r="F10" s="215"/>
      <c r="G10" s="215">
        <f>(G9-$AP9)^2</f>
        <v>6.3999999999999997E-5</v>
      </c>
      <c r="H10" s="216"/>
      <c r="I10" s="216">
        <f>(I9-$AP9)^2</f>
        <v>7.8399999999999987E-4</v>
      </c>
      <c r="J10" s="217"/>
      <c r="K10" s="217">
        <f>(K9-$AP9)^2</f>
        <v>1.0240000000000004E-3</v>
      </c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9"/>
      <c r="AQ10" s="29"/>
      <c r="AR10" s="29"/>
      <c r="AS10" s="211"/>
      <c r="AT10" s="29"/>
      <c r="AU10" s="29"/>
      <c r="AV10" s="29"/>
      <c r="AW10" s="29"/>
      <c r="AX10" s="29"/>
      <c r="AY10" s="29"/>
      <c r="AZ10" s="29"/>
      <c r="BA10" s="29"/>
      <c r="BB10" s="29"/>
      <c r="BC10" s="29"/>
    </row>
    <row r="11" spans="1:55">
      <c r="A11" s="207">
        <v>220</v>
      </c>
      <c r="B11" s="208"/>
      <c r="C11" s="208">
        <v>0.06</v>
      </c>
      <c r="D11" s="209"/>
      <c r="E11" s="209">
        <v>0.05</v>
      </c>
      <c r="F11" s="178"/>
      <c r="G11" s="178">
        <v>0.04</v>
      </c>
      <c r="H11" s="210"/>
      <c r="I11" s="210">
        <v>0.03</v>
      </c>
      <c r="J11" s="179"/>
      <c r="K11" s="179">
        <v>0.03</v>
      </c>
      <c r="L11" s="29"/>
      <c r="M11" s="29"/>
      <c r="N11" s="2"/>
      <c r="O11" s="2"/>
      <c r="P11" s="2"/>
      <c r="Q11" s="2"/>
      <c r="R11" s="29"/>
      <c r="S11" s="29"/>
      <c r="T11" s="29"/>
      <c r="U11" s="29"/>
      <c r="V11" s="2"/>
      <c r="W11" s="2"/>
      <c r="X11" s="2"/>
      <c r="Y11" s="2"/>
      <c r="Z11" s="29"/>
      <c r="AA11" s="29"/>
      <c r="AB11" s="29"/>
      <c r="AC11" s="29"/>
      <c r="AD11" s="2"/>
      <c r="AE11" s="2"/>
      <c r="AF11" s="2"/>
      <c r="AG11" s="2"/>
      <c r="AH11" s="29"/>
      <c r="AI11" s="29"/>
      <c r="AJ11" s="29"/>
      <c r="AK11" s="29"/>
      <c r="AL11" s="29"/>
      <c r="AM11" s="29"/>
      <c r="AN11" s="29"/>
      <c r="AO11" s="29"/>
      <c r="AP11" s="29">
        <f>AVERAGE(B11:AK11)</f>
        <v>4.1999999999999996E-2</v>
      </c>
      <c r="AQ11" s="29" t="s">
        <v>78</v>
      </c>
      <c r="AR11" s="29">
        <f>AP11-AP17</f>
        <v>0</v>
      </c>
      <c r="AS11" s="211">
        <f>AR11^2</f>
        <v>0</v>
      </c>
      <c r="AT11" s="29"/>
      <c r="AU11" s="29"/>
      <c r="AV11" s="29"/>
      <c r="AW11" s="29"/>
      <c r="AX11" s="29"/>
      <c r="AY11" s="29"/>
      <c r="AZ11" s="29"/>
      <c r="BA11" s="29"/>
      <c r="BB11" s="29"/>
      <c r="BC11" s="29"/>
    </row>
    <row r="12" spans="1:55">
      <c r="A12" s="64" t="s">
        <v>79</v>
      </c>
      <c r="B12" s="213"/>
      <c r="C12" s="213">
        <f>(C11-$AP11)^2</f>
        <v>3.2400000000000007E-4</v>
      </c>
      <c r="D12" s="214"/>
      <c r="E12" s="214">
        <f>(E11-$AP11)^2</f>
        <v>6.4000000000000119E-5</v>
      </c>
      <c r="F12" s="215"/>
      <c r="G12" s="215">
        <f>(G11-$AP11)^2</f>
        <v>3.9999999999999795E-6</v>
      </c>
      <c r="H12" s="216"/>
      <c r="I12" s="216">
        <f>(I11-$AP11)^2</f>
        <v>1.4399999999999992E-4</v>
      </c>
      <c r="J12" s="217"/>
      <c r="K12" s="217">
        <f>(K11-$AP11)^2</f>
        <v>1.4399999999999992E-4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9"/>
      <c r="AQ12" s="2"/>
      <c r="AR12" s="2"/>
      <c r="AS12" s="21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77">
        <v>190</v>
      </c>
      <c r="B13" s="277"/>
      <c r="C13" s="277">
        <v>0.04</v>
      </c>
      <c r="D13" s="277"/>
      <c r="E13" s="277">
        <v>0.03</v>
      </c>
      <c r="F13" s="277"/>
      <c r="G13" s="277">
        <v>0.06</v>
      </c>
      <c r="H13" s="277"/>
      <c r="I13" s="277">
        <v>0.01</v>
      </c>
      <c r="J13" s="277"/>
      <c r="K13" s="277">
        <v>0.08</v>
      </c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8">
        <f>AVERAGE(B13:AK13)</f>
        <v>4.4000000000000004E-2</v>
      </c>
      <c r="AQ13" s="277" t="s">
        <v>162</v>
      </c>
      <c r="AR13" s="278">
        <f>AP13-AP17</f>
        <v>2.0000000000000018E-3</v>
      </c>
      <c r="AS13" s="277">
        <f>AR13^2</f>
        <v>4.0000000000000074E-6</v>
      </c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77" t="s">
        <v>170</v>
      </c>
      <c r="B14" s="277"/>
      <c r="C14" s="280">
        <f>(C13-$AP13)^2</f>
        <v>1.600000000000003E-5</v>
      </c>
      <c r="D14" s="280"/>
      <c r="E14" s="280">
        <f>(E13-$AP13)^2</f>
        <v>1.9600000000000016E-4</v>
      </c>
      <c r="F14" s="280"/>
      <c r="G14" s="280">
        <f>(G13-$AP13)^2</f>
        <v>2.5599999999999977E-4</v>
      </c>
      <c r="H14" s="280"/>
      <c r="I14" s="280">
        <f>(I13-$AP13)^2</f>
        <v>1.1560000000000001E-3</v>
      </c>
      <c r="J14" s="280"/>
      <c r="K14" s="280">
        <f>(K13-$AP13)^2</f>
        <v>1.2959999999999998E-3</v>
      </c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8"/>
      <c r="AQ14" s="277"/>
      <c r="AR14" s="277"/>
      <c r="AS14" s="277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77">
        <v>210</v>
      </c>
      <c r="B15" s="277"/>
      <c r="C15" s="277">
        <v>0.08</v>
      </c>
      <c r="D15" s="277"/>
      <c r="E15" s="277">
        <v>0.05</v>
      </c>
      <c r="F15" s="277"/>
      <c r="G15" s="277">
        <v>0.03</v>
      </c>
      <c r="H15" s="277"/>
      <c r="I15" s="277">
        <v>0.01</v>
      </c>
      <c r="J15" s="277"/>
      <c r="K15" s="277">
        <v>0.03</v>
      </c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8">
        <f>AVERAGE(B15:AK15)</f>
        <v>0.04</v>
      </c>
      <c r="AQ15" s="277" t="s">
        <v>163</v>
      </c>
      <c r="AR15" s="278">
        <f>AP15-AP17</f>
        <v>-2.0000000000000018E-3</v>
      </c>
      <c r="AS15" s="277">
        <f>AR15^2</f>
        <v>4.0000000000000074E-6</v>
      </c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77" t="s">
        <v>171</v>
      </c>
      <c r="B16" s="277"/>
      <c r="C16" s="280">
        <f>(C15-$AP15)^2</f>
        <v>1.6000000000000001E-3</v>
      </c>
      <c r="D16" s="280"/>
      <c r="E16" s="280">
        <f>(E15-$AP15)^2</f>
        <v>1.0000000000000005E-4</v>
      </c>
      <c r="F16" s="280"/>
      <c r="G16" s="280">
        <f>(G15-$AP15)^2</f>
        <v>1.0000000000000005E-4</v>
      </c>
      <c r="H16" s="280"/>
      <c r="I16" s="280">
        <f>(I15-$AP15)^2</f>
        <v>8.9999999999999998E-4</v>
      </c>
      <c r="J16" s="280"/>
      <c r="K16" s="280">
        <f>(K15-$AP15)^2</f>
        <v>1.0000000000000005E-4</v>
      </c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98" t="s">
        <v>80</v>
      </c>
      <c r="AN17" s="299"/>
      <c r="AO17" s="299"/>
      <c r="AP17" s="29">
        <f>AVERAGE(AP7:AP16)</f>
        <v>4.2000000000000003E-2</v>
      </c>
      <c r="AQ17" s="2" t="s">
        <v>81</v>
      </c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18" t="s">
        <v>82</v>
      </c>
      <c r="B18" s="219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20" t="s">
        <v>83</v>
      </c>
      <c r="B19" s="221">
        <f>(AP22*AS7)+(AP22*AS9)+(AP22*AS11)+(AP22*AS13)+(AP22*AS15)</f>
        <v>2.0000000000000009E-4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 t="s">
        <v>84</v>
      </c>
      <c r="AM19" s="298" t="s">
        <v>85</v>
      </c>
      <c r="AN19" s="299"/>
      <c r="AO19" s="299"/>
      <c r="AP19" s="2">
        <f>COUNT(AP7:AP16)</f>
        <v>5</v>
      </c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20" t="s">
        <v>86</v>
      </c>
      <c r="B20" s="221">
        <f>(B19)/(B21)</f>
        <v>5.0000000000000023E-5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 t="s">
        <v>87</v>
      </c>
      <c r="AM20" s="298" t="s">
        <v>88</v>
      </c>
      <c r="AN20" s="299"/>
      <c r="AO20" s="299"/>
      <c r="AP20" s="2">
        <f>AP22*AP19</f>
        <v>25</v>
      </c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22" t="s">
        <v>89</v>
      </c>
      <c r="B21" s="223">
        <f>AP19-1</f>
        <v>4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2" t="s">
        <v>90</v>
      </c>
      <c r="AM22" s="298" t="s">
        <v>91</v>
      </c>
      <c r="AN22" s="299"/>
      <c r="AO22" s="299"/>
      <c r="AP22" s="105">
        <f>COUNT(B7:AO7)</f>
        <v>5</v>
      </c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18" t="s">
        <v>92</v>
      </c>
      <c r="B23" s="219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20" t="s">
        <v>93</v>
      </c>
      <c r="B24" s="221">
        <f>SUM(B25:B29)</f>
        <v>1.1200000000000002E-2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24" t="s">
        <v>94</v>
      </c>
      <c r="B25" s="225">
        <f>SUM(B8:AO8)</f>
        <v>2.1199999999999999E-3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24" t="s">
        <v>95</v>
      </c>
      <c r="B26" s="225">
        <f>SUM(B10:AO10)</f>
        <v>2.6800000000000001E-3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24" t="s">
        <v>96</v>
      </c>
      <c r="B27" s="225">
        <f>SUM(B12:AO12)</f>
        <v>6.8000000000000005E-4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24" t="s">
        <v>164</v>
      </c>
      <c r="B28" s="293">
        <f>SUM(B14:AO14)</f>
        <v>2.9199999999999999E-3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224" t="s">
        <v>165</v>
      </c>
      <c r="B29" s="293">
        <f>SUM(B16:AO16)</f>
        <v>2.8000000000000004E-3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20" t="s">
        <v>97</v>
      </c>
      <c r="B30" s="221">
        <f>B24/B31</f>
        <v>5.6000000000000006E-4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22" t="s">
        <v>98</v>
      </c>
      <c r="B31" s="226">
        <f>AP20-AP19</f>
        <v>20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218" t="s">
        <v>99</v>
      </c>
      <c r="B33" s="100" t="s">
        <v>100</v>
      </c>
      <c r="C33" s="100"/>
      <c r="D33" s="100" t="s">
        <v>101</v>
      </c>
      <c r="E33" s="100" t="s">
        <v>102</v>
      </c>
      <c r="F33" s="100"/>
      <c r="G33" s="100"/>
      <c r="H33" s="100"/>
      <c r="I33" s="100" t="s">
        <v>103</v>
      </c>
      <c r="J33" s="100"/>
      <c r="K33" s="219"/>
      <c r="L33" s="227">
        <f>B34-A45</f>
        <v>-2.7767956857142857</v>
      </c>
      <c r="M33" s="2" t="s">
        <v>104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220" t="s">
        <v>105</v>
      </c>
      <c r="B34" s="228">
        <f>B20/B30</f>
        <v>8.9285714285714315E-2</v>
      </c>
      <c r="C34" s="2"/>
      <c r="D34" s="2" t="s">
        <v>106</v>
      </c>
      <c r="E34" s="2" t="s">
        <v>107</v>
      </c>
      <c r="F34" s="2"/>
      <c r="G34" s="2"/>
      <c r="H34" s="2"/>
      <c r="I34" s="2" t="s">
        <v>108</v>
      </c>
      <c r="J34" s="2"/>
      <c r="K34" s="229"/>
      <c r="L34" s="227">
        <f>A45-B34</f>
        <v>2.7767956857142857</v>
      </c>
      <c r="M34" s="2" t="s">
        <v>109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30"/>
      <c r="B38" s="230"/>
      <c r="C38" s="230"/>
      <c r="D38" s="230"/>
      <c r="E38" s="230"/>
      <c r="F38" s="74"/>
      <c r="G38" s="74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74"/>
      <c r="B39" s="74"/>
      <c r="C39" s="74"/>
      <c r="D39" s="74"/>
      <c r="E39" s="74"/>
      <c r="F39" s="74"/>
      <c r="G39" s="74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161"/>
      <c r="B40" s="161"/>
      <c r="C40" s="161"/>
      <c r="D40" s="161"/>
      <c r="E40" s="161"/>
      <c r="F40" s="161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18" t="s">
        <v>110</v>
      </c>
      <c r="B43" s="100"/>
      <c r="C43" s="100"/>
      <c r="D43" s="100"/>
      <c r="E43" s="219"/>
      <c r="F43" s="231" t="s">
        <v>111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20" t="s">
        <v>112</v>
      </c>
      <c r="B44" s="2" t="s">
        <v>113</v>
      </c>
      <c r="C44" s="2">
        <f>B21</f>
        <v>4</v>
      </c>
      <c r="D44" s="2" t="s">
        <v>114</v>
      </c>
      <c r="E44" s="229">
        <f>B31</f>
        <v>20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232">
        <v>2.8660814000000001</v>
      </c>
      <c r="B45" s="3"/>
      <c r="C45" s="3"/>
      <c r="D45" s="3"/>
      <c r="E45" s="23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18" t="s">
        <v>115</v>
      </c>
      <c r="B47" s="103"/>
      <c r="C47" s="103"/>
      <c r="D47" s="103"/>
      <c r="E47" s="103"/>
      <c r="F47" s="103"/>
      <c r="G47" s="103"/>
      <c r="H47" s="234"/>
      <c r="I47" s="76"/>
      <c r="J47" s="76"/>
      <c r="K47" s="76"/>
      <c r="L47" s="7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94">
        <f>(B19)/(B19+B24)</f>
        <v>1.7543859649122813E-2</v>
      </c>
      <c r="B48" s="76"/>
      <c r="C48" s="76"/>
      <c r="D48" s="76"/>
      <c r="E48" s="76"/>
      <c r="F48" s="76"/>
      <c r="G48" s="76"/>
      <c r="H48" s="236"/>
      <c r="I48" s="105">
        <v>0.01</v>
      </c>
      <c r="J48" s="2" t="s">
        <v>116</v>
      </c>
      <c r="K48" s="76"/>
      <c r="L48" s="237" t="s">
        <v>117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238">
        <f>100*A48</f>
        <v>1.7543859649122813</v>
      </c>
      <c r="B49" s="2" t="s">
        <v>118</v>
      </c>
      <c r="C49" s="76"/>
      <c r="D49" s="76"/>
      <c r="E49" s="76"/>
      <c r="F49" s="76"/>
      <c r="G49" s="76"/>
      <c r="H49" s="236"/>
      <c r="I49" s="105">
        <v>0.06</v>
      </c>
      <c r="J49" s="2" t="s">
        <v>119</v>
      </c>
      <c r="K49" s="76"/>
      <c r="L49" s="7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39" t="s">
        <v>120</v>
      </c>
      <c r="B50" s="240" t="s">
        <v>121</v>
      </c>
      <c r="C50" s="3" t="s">
        <v>122</v>
      </c>
      <c r="D50" s="107"/>
      <c r="E50" s="107"/>
      <c r="F50" s="107"/>
      <c r="G50" s="107"/>
      <c r="H50" s="241"/>
      <c r="I50" s="105">
        <v>0.14000000000000001</v>
      </c>
      <c r="J50" s="2" t="s">
        <v>123</v>
      </c>
      <c r="K50" s="76"/>
      <c r="L50" s="76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107"/>
      <c r="B51" s="107"/>
      <c r="C51" s="107"/>
      <c r="D51" s="107"/>
      <c r="E51" s="107"/>
      <c r="F51" s="107"/>
      <c r="G51" s="107"/>
      <c r="H51" s="107"/>
      <c r="I51" s="76"/>
      <c r="J51" s="76"/>
      <c r="K51" s="76"/>
      <c r="L51" s="7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20" t="s">
        <v>124</v>
      </c>
      <c r="B52" s="2" t="s">
        <v>125</v>
      </c>
      <c r="C52" s="76"/>
      <c r="D52" s="76"/>
      <c r="E52" s="76"/>
      <c r="F52" s="76"/>
      <c r="G52" s="76"/>
      <c r="H52" s="236"/>
      <c r="I52" s="105">
        <v>0.1</v>
      </c>
      <c r="J52" s="2" t="s">
        <v>116</v>
      </c>
      <c r="K52" s="76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94">
        <f>SQRT(A48^2)/(1-(A48^2))</f>
        <v>1.7549261083743849E-2</v>
      </c>
      <c r="B53" s="1" t="s">
        <v>121</v>
      </c>
      <c r="C53" s="76"/>
      <c r="D53" s="76"/>
      <c r="E53" s="76"/>
      <c r="F53" s="76"/>
      <c r="G53" s="76"/>
      <c r="H53" s="236"/>
      <c r="I53" s="105">
        <v>0.25</v>
      </c>
      <c r="J53" s="2" t="s">
        <v>119</v>
      </c>
      <c r="K53" s="76"/>
      <c r="L53" s="7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43"/>
      <c r="B54" s="107"/>
      <c r="C54" s="107"/>
      <c r="D54" s="107"/>
      <c r="E54" s="107"/>
      <c r="F54" s="107"/>
      <c r="G54" s="107"/>
      <c r="H54" s="241"/>
      <c r="I54" s="105">
        <v>0.4</v>
      </c>
      <c r="J54" s="2" t="s">
        <v>123</v>
      </c>
      <c r="K54" s="76"/>
      <c r="L54" s="7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107"/>
      <c r="B55" s="107"/>
      <c r="C55" s="107"/>
      <c r="D55" s="107"/>
      <c r="E55" s="107"/>
      <c r="F55" s="107"/>
      <c r="G55" s="107"/>
      <c r="H55" s="107"/>
      <c r="I55" s="76"/>
      <c r="J55" s="76"/>
      <c r="K55" s="76"/>
      <c r="L55" s="7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20" t="s">
        <v>126</v>
      </c>
      <c r="B56" s="2" t="s">
        <v>127</v>
      </c>
      <c r="C56" s="76"/>
      <c r="D56" s="76"/>
      <c r="E56" s="76"/>
      <c r="F56" s="76"/>
      <c r="G56" s="76"/>
      <c r="H56" s="236"/>
      <c r="I56" s="76"/>
      <c r="J56" s="76"/>
      <c r="K56" s="76"/>
      <c r="L56" s="7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A57" s="294">
        <f>(B19-(B21*B30))/(B19+B24+B30)</f>
        <v>-0.1705685618729097</v>
      </c>
      <c r="B57" s="1" t="s">
        <v>121</v>
      </c>
      <c r="C57" s="76"/>
      <c r="D57" s="76"/>
      <c r="E57" s="76"/>
      <c r="F57" s="76"/>
      <c r="G57" s="76"/>
      <c r="H57" s="236"/>
      <c r="I57" s="105">
        <v>0.01</v>
      </c>
      <c r="J57" s="2" t="s">
        <v>116</v>
      </c>
      <c r="K57" s="76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45"/>
      <c r="B58" s="76"/>
      <c r="C58" s="76"/>
      <c r="D58" s="76"/>
      <c r="E58" s="76"/>
      <c r="F58" s="76"/>
      <c r="G58" s="76"/>
      <c r="H58" s="236"/>
      <c r="I58" s="105">
        <v>0.06</v>
      </c>
      <c r="J58" s="2" t="s">
        <v>119</v>
      </c>
      <c r="K58" s="76"/>
      <c r="L58" s="7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46" t="s">
        <v>128</v>
      </c>
      <c r="B59" s="107"/>
      <c r="C59" s="107"/>
      <c r="D59" s="107"/>
      <c r="E59" s="107"/>
      <c r="F59" s="107"/>
      <c r="G59" s="107"/>
      <c r="H59" s="241"/>
      <c r="I59" s="105">
        <v>0.14000000000000001</v>
      </c>
      <c r="J59" s="2" t="s">
        <v>123</v>
      </c>
      <c r="K59" s="76"/>
      <c r="L59" s="7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129</v>
      </c>
      <c r="B62" s="2" t="s">
        <v>130</v>
      </c>
      <c r="C62" s="76"/>
      <c r="D62" s="76"/>
      <c r="E62" s="76"/>
      <c r="F62" s="76"/>
      <c r="G62" s="237" t="s">
        <v>131</v>
      </c>
      <c r="H62" s="76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A63" s="76"/>
      <c r="B63" s="76"/>
      <c r="C63" s="76"/>
      <c r="D63" s="2" t="s">
        <v>132</v>
      </c>
      <c r="E63" s="84">
        <f>B30/AP22</f>
        <v>1.1200000000000001E-4</v>
      </c>
      <c r="F63" s="76"/>
      <c r="G63" s="76"/>
      <c r="H63" s="76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" t="s">
        <v>133</v>
      </c>
      <c r="B64" s="176">
        <f>E64/SQRT(E63)</f>
        <v>0.37796447300922686</v>
      </c>
      <c r="C64" s="76"/>
      <c r="D64" s="2" t="s">
        <v>134</v>
      </c>
      <c r="E64" s="84">
        <f>ABS(AP11-AP9)</f>
        <v>3.9999999999999966E-3</v>
      </c>
      <c r="F64" s="76"/>
      <c r="G64" s="76"/>
      <c r="H64" s="76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" t="s">
        <v>135</v>
      </c>
      <c r="B65" s="176">
        <f>E65/SQRT(E63)</f>
        <v>0.7559289460184544</v>
      </c>
      <c r="C65" s="76"/>
      <c r="D65" s="2" t="s">
        <v>134</v>
      </c>
      <c r="E65" s="84">
        <f>ABS(AP9-AP7)</f>
        <v>8.0000000000000002E-3</v>
      </c>
      <c r="F65" s="76"/>
      <c r="G65" s="76"/>
      <c r="H65" s="76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 t="s">
        <v>136</v>
      </c>
      <c r="B66" s="176">
        <f>E66/SQRT(E63)</f>
        <v>0.37796447300922753</v>
      </c>
      <c r="C66" s="76"/>
      <c r="D66" s="2" t="s">
        <v>134</v>
      </c>
      <c r="E66" s="84">
        <f>ABS(AP11-AP7)</f>
        <v>4.0000000000000036E-3</v>
      </c>
      <c r="F66" s="76"/>
      <c r="G66" s="76"/>
      <c r="H66" s="76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76"/>
      <c r="B67" s="76"/>
      <c r="C67" s="76"/>
      <c r="D67" s="76"/>
      <c r="E67" s="76"/>
      <c r="F67" s="76"/>
      <c r="G67" s="76"/>
      <c r="H67" s="76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 t="s">
        <v>137</v>
      </c>
      <c r="B68" s="237" t="s">
        <v>138</v>
      </c>
      <c r="C68" s="76"/>
      <c r="D68" s="76"/>
      <c r="E68" s="76"/>
      <c r="F68" s="76"/>
      <c r="G68" s="76"/>
      <c r="H68" s="76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 t="s">
        <v>172</v>
      </c>
      <c r="B69" s="84">
        <v>4.2300000000000004</v>
      </c>
      <c r="C69" s="76"/>
      <c r="D69" s="76"/>
      <c r="E69" s="76"/>
      <c r="F69" s="76"/>
      <c r="G69" s="76"/>
      <c r="H69" s="76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47" t="s">
        <v>140</v>
      </c>
      <c r="B70" s="105">
        <v>4.2320000000000002</v>
      </c>
      <c r="C70" s="76"/>
      <c r="D70" s="76"/>
      <c r="E70" s="76"/>
      <c r="F70" s="76"/>
      <c r="G70" s="76"/>
      <c r="H70" s="76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47" t="s">
        <v>141</v>
      </c>
      <c r="B71" s="105">
        <v>4.2329999999999997</v>
      </c>
      <c r="C71" s="76"/>
      <c r="D71" s="76"/>
      <c r="E71" s="76"/>
      <c r="F71" s="76"/>
      <c r="G71" s="76"/>
      <c r="H71" s="76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</row>
    <row r="73" spans="1:55">
      <c r="A73" s="204" t="s">
        <v>167</v>
      </c>
      <c r="B73" s="76"/>
      <c r="C73" s="204" t="s">
        <v>168</v>
      </c>
      <c r="D73" s="76"/>
      <c r="E73" s="2" t="s">
        <v>134</v>
      </c>
      <c r="F73" s="2" t="s">
        <v>130</v>
      </c>
      <c r="G73" s="76"/>
      <c r="H73" s="76"/>
      <c r="I73" s="2" t="s">
        <v>132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</row>
    <row r="74" spans="1:55" ht="15" customHeight="1">
      <c r="A74" s="282">
        <v>180</v>
      </c>
      <c r="B74" s="87">
        <f>AP7</f>
        <v>4.5999999999999999E-2</v>
      </c>
      <c r="C74" s="282">
        <v>190</v>
      </c>
      <c r="D74" s="283">
        <f>AP13</f>
        <v>4.4000000000000004E-2</v>
      </c>
      <c r="E74" s="84">
        <f t="shared" ref="E74:E83" si="0">ABS(D74-B74)</f>
        <v>1.9999999999999948E-3</v>
      </c>
      <c r="F74" s="284">
        <f t="shared" ref="F74:F83" si="1">E74/SQRT(I74)</f>
        <v>0.18898223650461313</v>
      </c>
      <c r="G74" s="76"/>
      <c r="H74" s="76"/>
      <c r="I74" s="285">
        <f>E63</f>
        <v>1.1200000000000001E-4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</row>
    <row r="75" spans="1:55" ht="15" customHeight="1">
      <c r="A75" s="282">
        <v>180</v>
      </c>
      <c r="B75" s="87">
        <f>AP7</f>
        <v>4.5999999999999999E-2</v>
      </c>
      <c r="C75" s="286">
        <v>200</v>
      </c>
      <c r="D75" s="283">
        <f>AP9</f>
        <v>3.7999999999999999E-2</v>
      </c>
      <c r="E75" s="84">
        <f t="shared" si="0"/>
        <v>8.0000000000000002E-3</v>
      </c>
      <c r="F75" s="284">
        <f t="shared" si="1"/>
        <v>0.7559289460184544</v>
      </c>
      <c r="G75" s="76"/>
      <c r="H75" s="76"/>
      <c r="I75" s="84">
        <f>I74</f>
        <v>1.1200000000000001E-4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</row>
    <row r="76" spans="1:55" ht="15" customHeight="1">
      <c r="A76" s="282">
        <v>180</v>
      </c>
      <c r="B76" s="87">
        <f>AP7</f>
        <v>4.5999999999999999E-2</v>
      </c>
      <c r="C76" s="287">
        <v>210</v>
      </c>
      <c r="D76" s="283">
        <f>AP15</f>
        <v>0.04</v>
      </c>
      <c r="E76" s="84">
        <f t="shared" si="0"/>
        <v>5.9999999999999984E-3</v>
      </c>
      <c r="F76" s="284">
        <f t="shared" si="1"/>
        <v>0.56694670951384063</v>
      </c>
      <c r="G76" s="76"/>
      <c r="H76" s="76"/>
      <c r="I76" s="84">
        <f>I74</f>
        <v>1.1200000000000001E-4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</row>
    <row r="77" spans="1:55" ht="15" customHeight="1">
      <c r="A77" s="282">
        <v>180</v>
      </c>
      <c r="B77" s="87">
        <f>AP7</f>
        <v>4.5999999999999999E-2</v>
      </c>
      <c r="C77" s="288">
        <v>220</v>
      </c>
      <c r="D77" s="87">
        <f>AP11</f>
        <v>4.1999999999999996E-2</v>
      </c>
      <c r="E77" s="84">
        <f t="shared" si="0"/>
        <v>4.0000000000000036E-3</v>
      </c>
      <c r="F77" s="284">
        <f t="shared" si="1"/>
        <v>0.37796447300922753</v>
      </c>
      <c r="G77" s="76"/>
      <c r="H77" s="76"/>
      <c r="I77" s="285">
        <f>I74</f>
        <v>1.1200000000000001E-4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</row>
    <row r="78" spans="1:55" ht="15" customHeight="1">
      <c r="A78" s="286">
        <v>190</v>
      </c>
      <c r="B78" s="87">
        <f>AP13</f>
        <v>4.4000000000000004E-2</v>
      </c>
      <c r="C78" s="286">
        <v>200</v>
      </c>
      <c r="D78" s="283">
        <f>AP9</f>
        <v>3.7999999999999999E-2</v>
      </c>
      <c r="E78" s="84">
        <f t="shared" si="0"/>
        <v>6.0000000000000053E-3</v>
      </c>
      <c r="F78" s="284">
        <f t="shared" si="1"/>
        <v>0.5669467095138413</v>
      </c>
      <c r="G78" s="76"/>
      <c r="H78" s="76"/>
      <c r="I78" s="285">
        <f>I74</f>
        <v>1.1200000000000001E-4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</row>
    <row r="79" spans="1:55" ht="15" customHeight="1">
      <c r="A79" s="286">
        <v>190</v>
      </c>
      <c r="B79" s="87">
        <f>AP13</f>
        <v>4.4000000000000004E-2</v>
      </c>
      <c r="C79" s="287">
        <v>210</v>
      </c>
      <c r="D79" s="283">
        <f>AP15</f>
        <v>0.04</v>
      </c>
      <c r="E79" s="84">
        <f t="shared" si="0"/>
        <v>4.0000000000000036E-3</v>
      </c>
      <c r="F79" s="284">
        <f t="shared" si="1"/>
        <v>0.37796447300922753</v>
      </c>
      <c r="G79" s="76"/>
      <c r="H79" s="76"/>
      <c r="I79" s="285">
        <f>I74</f>
        <v>1.1200000000000001E-4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</row>
    <row r="80" spans="1:55" ht="15" customHeight="1">
      <c r="A80" s="286">
        <v>190</v>
      </c>
      <c r="B80" s="87">
        <f>AP13</f>
        <v>4.4000000000000004E-2</v>
      </c>
      <c r="C80" s="288">
        <v>220</v>
      </c>
      <c r="D80" s="87">
        <f>AP11</f>
        <v>4.1999999999999996E-2</v>
      </c>
      <c r="E80" s="84">
        <f t="shared" si="0"/>
        <v>2.0000000000000087E-3</v>
      </c>
      <c r="F80" s="284">
        <f t="shared" si="1"/>
        <v>0.18898223650461443</v>
      </c>
      <c r="G80" s="76"/>
      <c r="H80" s="76"/>
      <c r="I80" s="285">
        <f>I74</f>
        <v>1.1200000000000001E-4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</row>
    <row r="81" spans="1:55" ht="15" customHeight="1">
      <c r="A81" s="288">
        <v>200</v>
      </c>
      <c r="B81" s="87">
        <f>AP9</f>
        <v>3.7999999999999999E-2</v>
      </c>
      <c r="C81" s="287">
        <v>210</v>
      </c>
      <c r="D81" s="283">
        <f>AP15</f>
        <v>0.04</v>
      </c>
      <c r="E81" s="84">
        <f t="shared" si="0"/>
        <v>2.0000000000000018E-3</v>
      </c>
      <c r="F81" s="284">
        <f t="shared" si="1"/>
        <v>0.18898223650461377</v>
      </c>
      <c r="G81" s="76"/>
      <c r="H81" s="76"/>
      <c r="I81" s="285">
        <f>I74</f>
        <v>1.1200000000000001E-4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</row>
    <row r="82" spans="1:55" ht="15" customHeight="1">
      <c r="A82" s="288">
        <v>200</v>
      </c>
      <c r="B82" s="87">
        <f>AP9</f>
        <v>3.7999999999999999E-2</v>
      </c>
      <c r="C82" s="288">
        <v>220</v>
      </c>
      <c r="D82" s="87">
        <f>AP11</f>
        <v>4.1999999999999996E-2</v>
      </c>
      <c r="E82" s="84">
        <f t="shared" si="0"/>
        <v>3.9999999999999966E-3</v>
      </c>
      <c r="F82" s="284">
        <f t="shared" si="1"/>
        <v>0.37796447300922686</v>
      </c>
      <c r="G82" s="76"/>
      <c r="H82" s="76"/>
      <c r="I82" s="285">
        <f>I74</f>
        <v>1.1200000000000001E-4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</row>
    <row r="83" spans="1:55" ht="15" customHeight="1">
      <c r="A83" s="289">
        <v>210</v>
      </c>
      <c r="B83" s="87">
        <f>AP15</f>
        <v>0.04</v>
      </c>
      <c r="C83" s="288">
        <v>220</v>
      </c>
      <c r="D83" s="87">
        <f>AP11</f>
        <v>4.1999999999999996E-2</v>
      </c>
      <c r="E83" s="84">
        <f t="shared" si="0"/>
        <v>1.9999999999999948E-3</v>
      </c>
      <c r="F83" s="284">
        <f t="shared" si="1"/>
        <v>0.18898223650461313</v>
      </c>
      <c r="G83" s="76"/>
      <c r="H83" s="76"/>
      <c r="I83" s="285">
        <f>I74</f>
        <v>1.1200000000000001E-4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</row>
    <row r="84" spans="1:5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</row>
    <row r="85" spans="1:5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</row>
    <row r="86" spans="1:5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</row>
    <row r="87" spans="1:5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</row>
    <row r="88" spans="1:5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</row>
    <row r="89" spans="1:5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</row>
    <row r="90" spans="1:5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1:5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1:5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04"/>
      <c r="B98" s="300">
        <v>1</v>
      </c>
      <c r="C98" s="301"/>
      <c r="D98" s="301"/>
      <c r="E98" s="301"/>
      <c r="F98" s="301"/>
      <c r="G98" s="301"/>
      <c r="H98" s="301"/>
      <c r="I98" s="301"/>
      <c r="J98" s="301"/>
      <c r="K98" s="302"/>
      <c r="L98" s="303">
        <v>2</v>
      </c>
      <c r="M98" s="299"/>
      <c r="N98" s="299"/>
      <c r="O98" s="299"/>
      <c r="P98" s="299"/>
      <c r="Q98" s="299"/>
      <c r="R98" s="299"/>
      <c r="S98" s="299"/>
      <c r="T98" s="299"/>
      <c r="U98" s="299"/>
      <c r="V98" s="300">
        <v>3</v>
      </c>
      <c r="W98" s="301"/>
      <c r="X98" s="301"/>
      <c r="Y98" s="301"/>
      <c r="Z98" s="301"/>
      <c r="AA98" s="301"/>
      <c r="AB98" s="301"/>
      <c r="AC98" s="301"/>
      <c r="AD98" s="301"/>
      <c r="AE98" s="302"/>
      <c r="AF98" s="303">
        <v>4</v>
      </c>
      <c r="AG98" s="299"/>
      <c r="AH98" s="299"/>
      <c r="AI98" s="299"/>
      <c r="AJ98" s="299"/>
      <c r="AK98" s="299"/>
      <c r="AL98" s="299"/>
      <c r="AM98" s="299"/>
      <c r="AN98" s="299"/>
      <c r="AO98" s="299"/>
      <c r="AP98" s="300">
        <v>5</v>
      </c>
      <c r="AQ98" s="301"/>
      <c r="AR98" s="301"/>
      <c r="AS98" s="301"/>
      <c r="AT98" s="301"/>
      <c r="AU98" s="301"/>
      <c r="AV98" s="301"/>
      <c r="AW98" s="301"/>
      <c r="AX98" s="301"/>
      <c r="AY98" s="302"/>
      <c r="AZ98" s="204"/>
      <c r="BA98" s="204"/>
      <c r="BB98" s="204"/>
      <c r="BC98" s="204"/>
    </row>
    <row r="99" spans="1:55">
      <c r="A99" s="248"/>
      <c r="B99" s="249" t="s">
        <v>142</v>
      </c>
      <c r="C99" s="248" t="s">
        <v>143</v>
      </c>
      <c r="D99" s="248" t="s">
        <v>144</v>
      </c>
      <c r="E99" s="248" t="s">
        <v>145</v>
      </c>
      <c r="F99" s="250" t="s">
        <v>146</v>
      </c>
      <c r="G99" s="248" t="s">
        <v>147</v>
      </c>
      <c r="H99" s="248" t="s">
        <v>148</v>
      </c>
      <c r="I99" s="248" t="s">
        <v>149</v>
      </c>
      <c r="J99" s="248" t="s">
        <v>150</v>
      </c>
      <c r="K99" s="251" t="s">
        <v>13</v>
      </c>
      <c r="L99" s="249" t="s">
        <v>142</v>
      </c>
      <c r="M99" s="248" t="s">
        <v>143</v>
      </c>
      <c r="N99" s="248" t="s">
        <v>144</v>
      </c>
      <c r="O99" s="248" t="s">
        <v>145</v>
      </c>
      <c r="P99" s="250" t="s">
        <v>146</v>
      </c>
      <c r="Q99" s="248" t="s">
        <v>147</v>
      </c>
      <c r="R99" s="248" t="s">
        <v>148</v>
      </c>
      <c r="S99" s="248" t="s">
        <v>149</v>
      </c>
      <c r="T99" s="248" t="s">
        <v>150</v>
      </c>
      <c r="U99" s="251" t="s">
        <v>13</v>
      </c>
      <c r="V99" s="249" t="s">
        <v>142</v>
      </c>
      <c r="W99" s="248" t="s">
        <v>143</v>
      </c>
      <c r="X99" s="248" t="s">
        <v>144</v>
      </c>
      <c r="Y99" s="248" t="s">
        <v>145</v>
      </c>
      <c r="Z99" s="250" t="s">
        <v>146</v>
      </c>
      <c r="AA99" s="248" t="s">
        <v>147</v>
      </c>
      <c r="AB99" s="248" t="s">
        <v>148</v>
      </c>
      <c r="AC99" s="248" t="s">
        <v>149</v>
      </c>
      <c r="AD99" s="248" t="s">
        <v>150</v>
      </c>
      <c r="AE99" s="251" t="s">
        <v>13</v>
      </c>
      <c r="AF99" s="249" t="s">
        <v>142</v>
      </c>
      <c r="AG99" s="248" t="s">
        <v>143</v>
      </c>
      <c r="AH99" s="248" t="s">
        <v>144</v>
      </c>
      <c r="AI99" s="248" t="s">
        <v>145</v>
      </c>
      <c r="AJ99" s="251" t="s">
        <v>13</v>
      </c>
      <c r="AK99" s="248" t="s">
        <v>147</v>
      </c>
      <c r="AL99" s="248" t="s">
        <v>148</v>
      </c>
      <c r="AM99" s="248" t="s">
        <v>149</v>
      </c>
      <c r="AN99" s="248" t="s">
        <v>150</v>
      </c>
      <c r="AO99" s="251" t="s">
        <v>13</v>
      </c>
      <c r="AP99" s="249" t="s">
        <v>142</v>
      </c>
      <c r="AQ99" s="248" t="s">
        <v>143</v>
      </c>
      <c r="AR99" s="248" t="s">
        <v>144</v>
      </c>
      <c r="AS99" s="248" t="s">
        <v>145</v>
      </c>
      <c r="AT99" s="251" t="s">
        <v>13</v>
      </c>
      <c r="AU99" s="248" t="s">
        <v>147</v>
      </c>
      <c r="AV99" s="248" t="s">
        <v>148</v>
      </c>
      <c r="AW99" s="248" t="s">
        <v>149</v>
      </c>
      <c r="AX99" s="248" t="s">
        <v>150</v>
      </c>
      <c r="AY99" s="252" t="s">
        <v>13</v>
      </c>
      <c r="AZ99" s="248"/>
      <c r="BA99" s="248"/>
      <c r="BB99" s="248"/>
      <c r="BC99" s="248"/>
    </row>
    <row r="100" spans="1:55">
      <c r="A100" s="253" t="s">
        <v>151</v>
      </c>
      <c r="B100" s="254">
        <v>29.95</v>
      </c>
      <c r="C100" s="253">
        <v>29.96</v>
      </c>
      <c r="D100" s="253">
        <v>29.9</v>
      </c>
      <c r="E100" s="253">
        <v>29.91</v>
      </c>
      <c r="F100" s="250">
        <f t="shared" ref="F100:F101" si="2">AVERAGE(B100:E100)</f>
        <v>29.93</v>
      </c>
      <c r="G100" s="253">
        <v>30.14</v>
      </c>
      <c r="H100" s="253">
        <v>30.18</v>
      </c>
      <c r="I100" s="253">
        <v>30.04</v>
      </c>
      <c r="J100" s="253">
        <v>30.06</v>
      </c>
      <c r="K100" s="255">
        <f t="shared" ref="K100:K101" si="3">AVERAGE(G100:J100)</f>
        <v>30.105</v>
      </c>
      <c r="L100" s="256">
        <v>29.98</v>
      </c>
      <c r="M100" s="208">
        <v>29.96</v>
      </c>
      <c r="N100" s="208">
        <v>29.88</v>
      </c>
      <c r="O100" s="208">
        <v>29.89</v>
      </c>
      <c r="P100" s="250">
        <f t="shared" ref="P100:P101" si="4">AVERAGE(L100:O100)</f>
        <v>29.927499999999998</v>
      </c>
      <c r="Q100" s="2">
        <v>30.09</v>
      </c>
      <c r="R100" s="2">
        <v>30.16</v>
      </c>
      <c r="S100" s="2">
        <v>30.02</v>
      </c>
      <c r="T100" s="257">
        <v>30.04</v>
      </c>
      <c r="U100" s="255">
        <f t="shared" ref="U100:U101" si="5">AVERAGE(Q100:T100)</f>
        <v>30.077500000000001</v>
      </c>
      <c r="V100" s="256">
        <v>29.92</v>
      </c>
      <c r="W100" s="208">
        <v>29.92</v>
      </c>
      <c r="X100" s="208">
        <v>29.85</v>
      </c>
      <c r="Y100" s="208">
        <v>29.83</v>
      </c>
      <c r="Z100" s="250">
        <f t="shared" ref="Z100:Z101" si="6">AVERAGE(V100:Y100)</f>
        <v>29.88</v>
      </c>
      <c r="AA100" s="2">
        <v>30.12</v>
      </c>
      <c r="AB100" s="2">
        <v>30.14</v>
      </c>
      <c r="AC100" s="2">
        <v>30.03</v>
      </c>
      <c r="AD100" s="257">
        <v>30.01</v>
      </c>
      <c r="AE100" s="255">
        <f t="shared" ref="AE100:AE101" si="7">AVERAGE(AA100:AD100)</f>
        <v>30.075000000000003</v>
      </c>
      <c r="AF100" s="256">
        <v>29.95</v>
      </c>
      <c r="AG100" s="208">
        <v>29.94</v>
      </c>
      <c r="AH100" s="208">
        <v>29.85</v>
      </c>
      <c r="AI100" s="208">
        <v>29.86</v>
      </c>
      <c r="AJ100" s="255">
        <f t="shared" ref="AJ100:AJ101" si="8">AVERAGE(AF100:AI100)</f>
        <v>29.900000000000002</v>
      </c>
      <c r="AK100" s="2">
        <v>30.2</v>
      </c>
      <c r="AL100" s="2">
        <v>30.15</v>
      </c>
      <c r="AM100" s="2">
        <v>30.01</v>
      </c>
      <c r="AN100" s="257">
        <v>30.02</v>
      </c>
      <c r="AO100" s="255">
        <f t="shared" ref="AO100:AO101" si="9">AVERAGE(AK100:AN100)</f>
        <v>30.094999999999999</v>
      </c>
      <c r="AP100" s="256">
        <v>29.92</v>
      </c>
      <c r="AQ100" s="208">
        <v>29.9</v>
      </c>
      <c r="AR100" s="208">
        <v>29.8</v>
      </c>
      <c r="AS100" s="208">
        <v>29.83</v>
      </c>
      <c r="AT100" s="255">
        <f t="shared" ref="AT100:AT101" si="10">AVERAGE(AP100:AS100)</f>
        <v>29.862500000000001</v>
      </c>
      <c r="AU100" s="29">
        <v>30.11</v>
      </c>
      <c r="AV100" s="29">
        <v>30.11</v>
      </c>
      <c r="AW100" s="29">
        <v>30.02</v>
      </c>
      <c r="AX100" s="258">
        <v>30</v>
      </c>
      <c r="AY100" s="250">
        <f t="shared" ref="AY100:AY101" si="11">AVERAGE(AU100:AX100)</f>
        <v>30.06</v>
      </c>
      <c r="AZ100" s="2"/>
      <c r="BA100" s="2"/>
      <c r="BB100" s="2"/>
      <c r="BC100" s="2"/>
    </row>
    <row r="101" spans="1:55">
      <c r="A101" s="2" t="s">
        <v>152</v>
      </c>
      <c r="B101" s="259">
        <v>29.86</v>
      </c>
      <c r="C101" s="2">
        <v>29.75</v>
      </c>
      <c r="D101" s="260">
        <v>29.86326</v>
      </c>
      <c r="E101" s="261">
        <v>29.678239999999999</v>
      </c>
      <c r="F101" s="250">
        <f t="shared" si="2"/>
        <v>29.787875</v>
      </c>
      <c r="G101" s="261">
        <v>30.02</v>
      </c>
      <c r="H101" s="261">
        <v>30.17</v>
      </c>
      <c r="I101" s="261">
        <v>30.075700000000001</v>
      </c>
      <c r="J101" s="261">
        <v>29.933199999999999</v>
      </c>
      <c r="K101" s="255">
        <f t="shared" si="3"/>
        <v>30.049724999999999</v>
      </c>
      <c r="L101" s="114">
        <v>29.74</v>
      </c>
      <c r="M101" s="84">
        <v>29.86</v>
      </c>
      <c r="N101" s="114">
        <v>29.701419999999999</v>
      </c>
      <c r="O101" s="84">
        <v>29.853339999999999</v>
      </c>
      <c r="P101" s="250">
        <f t="shared" si="4"/>
        <v>29.788689999999999</v>
      </c>
      <c r="Q101" s="84">
        <v>29.94</v>
      </c>
      <c r="R101" s="84">
        <v>30.06</v>
      </c>
      <c r="S101" s="84">
        <v>29.936800000000002</v>
      </c>
      <c r="T101" s="84">
        <v>30.058800000000002</v>
      </c>
      <c r="U101" s="255">
        <f t="shared" si="5"/>
        <v>29.998900000000003</v>
      </c>
      <c r="V101" s="114">
        <v>29.78</v>
      </c>
      <c r="W101" s="84">
        <v>29.89</v>
      </c>
      <c r="X101" s="114">
        <v>29.776260000000001</v>
      </c>
      <c r="Y101" s="84">
        <v>29.891010000000001</v>
      </c>
      <c r="Z101" s="250">
        <f t="shared" si="6"/>
        <v>29.834317499999997</v>
      </c>
      <c r="AA101" s="84">
        <v>29.96</v>
      </c>
      <c r="AB101" s="84">
        <v>30.09</v>
      </c>
      <c r="AC101" s="84">
        <v>29.962399999999999</v>
      </c>
      <c r="AD101" s="84">
        <v>30.086600000000001</v>
      </c>
      <c r="AE101" s="255">
        <f t="shared" si="7"/>
        <v>30.024750000000001</v>
      </c>
      <c r="AF101" s="114">
        <v>29.79</v>
      </c>
      <c r="AG101" s="84">
        <v>29.86</v>
      </c>
      <c r="AH101" s="114">
        <v>29.775680000000001</v>
      </c>
      <c r="AI101" s="84">
        <v>29.871690000000001</v>
      </c>
      <c r="AJ101" s="255">
        <f t="shared" si="8"/>
        <v>29.8243425</v>
      </c>
      <c r="AK101" s="84">
        <v>30.13</v>
      </c>
      <c r="AL101" s="84">
        <v>30.05</v>
      </c>
      <c r="AM101" s="84">
        <v>30.000399999999999</v>
      </c>
      <c r="AN101" s="84">
        <v>30.078199999999999</v>
      </c>
      <c r="AO101" s="255">
        <f t="shared" si="9"/>
        <v>30.064649999999997</v>
      </c>
      <c r="AP101" s="117">
        <v>29.83</v>
      </c>
      <c r="AQ101" s="88">
        <v>29.73</v>
      </c>
      <c r="AR101" s="117">
        <v>29.82658</v>
      </c>
      <c r="AS101" s="88">
        <v>29.735939999999999</v>
      </c>
      <c r="AT101" s="255">
        <f t="shared" si="10"/>
        <v>29.780630000000002</v>
      </c>
      <c r="AU101" s="88">
        <v>30.12</v>
      </c>
      <c r="AV101" s="88">
        <v>30.01</v>
      </c>
      <c r="AW101" s="88">
        <v>30.0669</v>
      </c>
      <c r="AX101" s="88">
        <v>29.955100000000002</v>
      </c>
      <c r="AY101" s="250">
        <f t="shared" si="11"/>
        <v>30.038</v>
      </c>
      <c r="AZ101" s="2"/>
      <c r="BA101" s="2"/>
      <c r="BB101" s="2"/>
      <c r="BC101" s="2"/>
    </row>
    <row r="102" spans="1:55">
      <c r="A102" s="64" t="s">
        <v>153</v>
      </c>
      <c r="B102" s="262"/>
      <c r="C102" s="64"/>
      <c r="D102" s="64"/>
      <c r="E102" s="64"/>
      <c r="F102" s="263">
        <f>F101-F100</f>
        <v>-0.14212500000000006</v>
      </c>
      <c r="G102" s="26"/>
      <c r="H102" s="26"/>
      <c r="I102" s="26"/>
      <c r="J102" s="26"/>
      <c r="K102" s="263">
        <f>K101-K100</f>
        <v>-5.5275000000001739E-2</v>
      </c>
      <c r="L102" s="64"/>
      <c r="M102" s="64"/>
      <c r="N102" s="64"/>
      <c r="O102" s="64"/>
      <c r="P102" s="263">
        <f>P101-P100</f>
        <v>-0.13880999999999943</v>
      </c>
      <c r="Q102" s="64"/>
      <c r="R102" s="64"/>
      <c r="S102" s="64"/>
      <c r="T102" s="64"/>
      <c r="U102" s="263">
        <f>U101-U100</f>
        <v>-7.8599999999998005E-2</v>
      </c>
      <c r="V102" s="262"/>
      <c r="W102" s="64"/>
      <c r="X102" s="64"/>
      <c r="Y102" s="64"/>
      <c r="Z102" s="263">
        <f>Z101-Z100</f>
        <v>-4.5682500000001625E-2</v>
      </c>
      <c r="AA102" s="64"/>
      <c r="AB102" s="64"/>
      <c r="AC102" s="64"/>
      <c r="AD102" s="64"/>
      <c r="AE102" s="263">
        <f>AE101-AE100</f>
        <v>-5.0250000000001904E-2</v>
      </c>
      <c r="AF102" s="64"/>
      <c r="AG102" s="64"/>
      <c r="AH102" s="64"/>
      <c r="AI102" s="64"/>
      <c r="AJ102" s="263">
        <f>AJ101-AJ100</f>
        <v>-7.5657500000001932E-2</v>
      </c>
      <c r="AK102" s="64"/>
      <c r="AL102" s="64"/>
      <c r="AM102" s="64"/>
      <c r="AN102" s="64"/>
      <c r="AO102" s="263">
        <f>AO101-AO100</f>
        <v>-3.0350000000002098E-2</v>
      </c>
      <c r="AP102" s="262"/>
      <c r="AQ102" s="64"/>
      <c r="AR102" s="64"/>
      <c r="AS102" s="64"/>
      <c r="AT102" s="263">
        <f>AT101-AT100</f>
        <v>-8.1869999999998555E-2</v>
      </c>
      <c r="AU102" s="64"/>
      <c r="AV102" s="64"/>
      <c r="AW102" s="64"/>
      <c r="AX102" s="64"/>
      <c r="AY102" s="263">
        <f>AY101-AY100</f>
        <v>-2.1999999999998465E-2</v>
      </c>
      <c r="AZ102" s="64"/>
      <c r="BA102" s="64"/>
      <c r="BB102" s="64"/>
      <c r="BC102" s="64"/>
    </row>
    <row r="103" spans="1:55">
      <c r="A103" s="2">
        <v>180</v>
      </c>
      <c r="B103" s="259" t="s">
        <v>154</v>
      </c>
      <c r="C103" s="2"/>
      <c r="D103" s="2"/>
      <c r="E103" s="2"/>
      <c r="F103" s="250">
        <f>100*F102/F100</f>
        <v>-0.47485800200467776</v>
      </c>
      <c r="G103" s="29"/>
      <c r="H103" s="29"/>
      <c r="I103" s="29"/>
      <c r="J103" s="29"/>
      <c r="K103" s="250">
        <f>100*K102/K100</f>
        <v>-0.1836073741903396</v>
      </c>
      <c r="L103" s="2"/>
      <c r="M103" s="2"/>
      <c r="N103" s="2"/>
      <c r="O103" s="2"/>
      <c r="P103" s="250">
        <f>100*P102/P100</f>
        <v>-0.46382090050956293</v>
      </c>
      <c r="Q103" s="2"/>
      <c r="R103" s="2"/>
      <c r="S103" s="2"/>
      <c r="T103" s="2"/>
      <c r="U103" s="250">
        <f>100*U102/U100</f>
        <v>-0.26132491064748736</v>
      </c>
      <c r="V103" s="259"/>
      <c r="W103" s="2"/>
      <c r="X103" s="2"/>
      <c r="Y103" s="2"/>
      <c r="Z103" s="250">
        <f>100*Z102/Z100</f>
        <v>-0.1528865461847444</v>
      </c>
      <c r="AA103" s="2"/>
      <c r="AB103" s="2"/>
      <c r="AC103" s="2"/>
      <c r="AD103" s="2"/>
      <c r="AE103" s="250">
        <f>100*AE102/AE100</f>
        <v>-0.16708229426434545</v>
      </c>
      <c r="AF103" s="2"/>
      <c r="AG103" s="2"/>
      <c r="AH103" s="2"/>
      <c r="AI103" s="2"/>
      <c r="AJ103" s="250">
        <f>100*AJ102/AJ100</f>
        <v>-0.2530351170568626</v>
      </c>
      <c r="AK103" s="2"/>
      <c r="AL103" s="2"/>
      <c r="AM103" s="2"/>
      <c r="AN103" s="2"/>
      <c r="AO103" s="250">
        <f>100*AO102/AO100</f>
        <v>-0.10084731683004519</v>
      </c>
      <c r="AP103" s="259"/>
      <c r="AQ103" s="2"/>
      <c r="AR103" s="2"/>
      <c r="AS103" s="2"/>
      <c r="AT103" s="250">
        <f>100*AT102/AT100</f>
        <v>-0.27415655085809476</v>
      </c>
      <c r="AU103" s="2"/>
      <c r="AV103" s="2"/>
      <c r="AW103" s="2"/>
      <c r="AX103" s="2"/>
      <c r="AY103" s="250">
        <f>100*AY102/AY100</f>
        <v>-7.3186959414499222E-2</v>
      </c>
      <c r="AZ103" s="2"/>
      <c r="BA103" s="2"/>
      <c r="BB103" s="2"/>
      <c r="BC103" s="2"/>
    </row>
    <row r="104" spans="1:55">
      <c r="A104" s="253" t="s">
        <v>155</v>
      </c>
      <c r="B104" s="264">
        <v>29.97</v>
      </c>
      <c r="C104" s="265">
        <v>29.98</v>
      </c>
      <c r="D104" s="265">
        <v>29.95</v>
      </c>
      <c r="E104" s="265">
        <v>29.91</v>
      </c>
      <c r="F104" s="266">
        <f t="shared" ref="F104:F105" si="12">AVERAGE(B104:E104)</f>
        <v>29.952500000000001</v>
      </c>
      <c r="G104" s="267">
        <v>30.2</v>
      </c>
      <c r="H104" s="267">
        <v>30.28</v>
      </c>
      <c r="I104" s="267">
        <v>30.16</v>
      </c>
      <c r="J104" s="267">
        <v>30.1</v>
      </c>
      <c r="K104" s="268">
        <f t="shared" ref="K104:K105" si="13">AVERAGE(G104:J104)</f>
        <v>30.185000000000002</v>
      </c>
      <c r="L104" s="265">
        <v>29.99</v>
      </c>
      <c r="M104" s="265">
        <v>30.03</v>
      </c>
      <c r="N104" s="265">
        <v>29.96</v>
      </c>
      <c r="O104" s="265">
        <v>29.97</v>
      </c>
      <c r="P104" s="266">
        <f t="shared" ref="P104:P105" si="14">AVERAGE(L104:O104)</f>
        <v>29.987499999999997</v>
      </c>
      <c r="Q104" s="267">
        <v>30.26</v>
      </c>
      <c r="R104" s="267">
        <v>30.32</v>
      </c>
      <c r="S104" s="267">
        <v>30.18</v>
      </c>
      <c r="T104" s="267">
        <v>30.08</v>
      </c>
      <c r="U104" s="268">
        <f t="shared" ref="U104:U105" si="15">AVERAGE(Q104:T104)</f>
        <v>30.209999999999997</v>
      </c>
      <c r="V104" s="265">
        <v>30.07</v>
      </c>
      <c r="W104" s="265">
        <v>30.08</v>
      </c>
      <c r="X104" s="265">
        <v>30</v>
      </c>
      <c r="Y104" s="265">
        <v>30.01</v>
      </c>
      <c r="Z104" s="266">
        <f t="shared" ref="Z104:Z105" si="16">AVERAGE(V104:Y104)</f>
        <v>30.040000000000003</v>
      </c>
      <c r="AA104" s="267">
        <v>30.3</v>
      </c>
      <c r="AB104" s="267">
        <v>30.33</v>
      </c>
      <c r="AC104" s="267">
        <v>30.2</v>
      </c>
      <c r="AD104" s="267">
        <v>30.11</v>
      </c>
      <c r="AE104" s="268">
        <f t="shared" ref="AE104:AE105" si="17">AVERAGE(AA104:AD104)</f>
        <v>30.234999999999999</v>
      </c>
      <c r="AF104" s="265">
        <v>30.07</v>
      </c>
      <c r="AG104" s="265">
        <v>30.07</v>
      </c>
      <c r="AH104" s="265">
        <v>30.01</v>
      </c>
      <c r="AI104" s="265">
        <v>29.99</v>
      </c>
      <c r="AJ104" s="268">
        <f t="shared" ref="AJ104:AJ105" si="18">AVERAGE(AF104:AI104)</f>
        <v>30.035</v>
      </c>
      <c r="AK104" s="267">
        <v>30.32</v>
      </c>
      <c r="AL104" s="267">
        <v>30.25</v>
      </c>
      <c r="AM104" s="267">
        <v>30.15</v>
      </c>
      <c r="AN104" s="267">
        <v>30.19</v>
      </c>
      <c r="AO104" s="268">
        <f t="shared" ref="AO104:AO105" si="19">AVERAGE(AK104:AN104)</f>
        <v>30.227499999999999</v>
      </c>
      <c r="AP104" s="265">
        <v>30.04</v>
      </c>
      <c r="AQ104" s="265">
        <v>30.03</v>
      </c>
      <c r="AR104" s="265">
        <v>29.99</v>
      </c>
      <c r="AS104" s="265">
        <v>29.98</v>
      </c>
      <c r="AT104" s="268">
        <f t="shared" ref="AT104:AT105" si="20">AVERAGE(AP104:AS104)</f>
        <v>30.01</v>
      </c>
      <c r="AU104" s="269">
        <v>30.33</v>
      </c>
      <c r="AV104" s="269">
        <v>30.25</v>
      </c>
      <c r="AW104" s="269">
        <v>30.12</v>
      </c>
      <c r="AX104" s="269">
        <v>30.18</v>
      </c>
      <c r="AY104" s="266">
        <f t="shared" ref="AY104:AY105" si="21">AVERAGE(AU104:AX104)</f>
        <v>30.22</v>
      </c>
      <c r="AZ104" s="2"/>
      <c r="BA104" s="2"/>
      <c r="BB104" s="2"/>
      <c r="BC104" s="2"/>
    </row>
    <row r="105" spans="1:55">
      <c r="A105" s="2" t="s">
        <v>156</v>
      </c>
      <c r="B105" s="270">
        <v>29.82</v>
      </c>
      <c r="C105" s="24">
        <v>29.869309999999999</v>
      </c>
      <c r="D105" s="105">
        <v>29.94</v>
      </c>
      <c r="E105" s="25">
        <v>29.94068</v>
      </c>
      <c r="F105" s="266">
        <f t="shared" si="12"/>
        <v>29.892497500000001</v>
      </c>
      <c r="G105" s="105">
        <v>30.24</v>
      </c>
      <c r="H105" s="25">
        <v>30.1419</v>
      </c>
      <c r="I105" s="105">
        <v>30.36</v>
      </c>
      <c r="J105" s="25">
        <v>30.264199999999999</v>
      </c>
      <c r="K105" s="268">
        <f t="shared" si="13"/>
        <v>30.251525000000001</v>
      </c>
      <c r="L105" s="105">
        <v>29.87</v>
      </c>
      <c r="M105" s="105">
        <v>29.92</v>
      </c>
      <c r="N105" s="114">
        <v>29.869299999999999</v>
      </c>
      <c r="O105" s="84">
        <v>29.927810000000001</v>
      </c>
      <c r="P105" s="266">
        <f t="shared" si="14"/>
        <v>29.896777499999999</v>
      </c>
      <c r="Q105" s="105">
        <v>30.16</v>
      </c>
      <c r="R105" s="105">
        <v>30.26</v>
      </c>
      <c r="S105" s="84">
        <v>30.121600000000001</v>
      </c>
      <c r="T105" s="84">
        <v>30.228400000000001</v>
      </c>
      <c r="U105" s="268">
        <f t="shared" si="15"/>
        <v>30.192500000000003</v>
      </c>
      <c r="V105" s="105">
        <v>29.94</v>
      </c>
      <c r="W105" s="105">
        <v>30</v>
      </c>
      <c r="X105" s="114">
        <v>29.939969999999999</v>
      </c>
      <c r="Y105" s="84">
        <v>29.9954</v>
      </c>
      <c r="Z105" s="266">
        <f t="shared" si="16"/>
        <v>29.968842500000001</v>
      </c>
      <c r="AA105" s="105">
        <v>30.22</v>
      </c>
      <c r="AB105" s="105">
        <v>30.34</v>
      </c>
      <c r="AC105" s="84">
        <v>30.186800000000002</v>
      </c>
      <c r="AD105" s="84">
        <v>30.3095</v>
      </c>
      <c r="AE105" s="268">
        <f t="shared" si="17"/>
        <v>30.264075000000002</v>
      </c>
      <c r="AF105" s="105">
        <v>29.91</v>
      </c>
      <c r="AG105" s="105">
        <v>29.97</v>
      </c>
      <c r="AH105" s="114">
        <v>29.91488</v>
      </c>
      <c r="AI105" s="84">
        <v>29.964030000000001</v>
      </c>
      <c r="AJ105" s="268">
        <f t="shared" si="18"/>
        <v>29.939727499999996</v>
      </c>
      <c r="AK105" s="105">
        <v>30.19</v>
      </c>
      <c r="AL105" s="105">
        <v>30.29</v>
      </c>
      <c r="AM105" s="84">
        <v>30.193000000000001</v>
      </c>
      <c r="AN105" s="84">
        <v>30.286999999999999</v>
      </c>
      <c r="AO105" s="268">
        <f t="shared" si="19"/>
        <v>30.240000000000002</v>
      </c>
      <c r="AP105" s="105">
        <v>29.9</v>
      </c>
      <c r="AQ105" s="105">
        <v>29.97</v>
      </c>
      <c r="AR105" s="117">
        <v>29.912990000000001</v>
      </c>
      <c r="AS105" s="88">
        <v>29.99221</v>
      </c>
      <c r="AT105" s="268">
        <f t="shared" si="20"/>
        <v>29.9438</v>
      </c>
      <c r="AU105" s="105">
        <v>30.21</v>
      </c>
      <c r="AV105" s="105">
        <v>30.37</v>
      </c>
      <c r="AW105" s="88">
        <v>30.214400000000001</v>
      </c>
      <c r="AX105" s="88">
        <v>30.366299999999999</v>
      </c>
      <c r="AY105" s="266">
        <f t="shared" si="21"/>
        <v>30.290174999999998</v>
      </c>
      <c r="AZ105" s="2"/>
      <c r="BA105" s="2"/>
      <c r="BB105" s="2"/>
      <c r="BC105" s="2"/>
    </row>
    <row r="106" spans="1:55">
      <c r="A106" s="2"/>
      <c r="B106" s="259"/>
      <c r="C106" s="2"/>
      <c r="D106" s="2"/>
      <c r="E106" s="2"/>
      <c r="F106" s="263">
        <f>F105-F104</f>
        <v>-6.0002499999999515E-2</v>
      </c>
      <c r="G106" s="2"/>
      <c r="H106" s="2"/>
      <c r="I106" s="2"/>
      <c r="J106" s="2"/>
      <c r="K106" s="263">
        <f>K105-K104</f>
        <v>6.6524999999998613E-2</v>
      </c>
      <c r="L106" s="2"/>
      <c r="M106" s="2"/>
      <c r="N106" s="2"/>
      <c r="O106" s="2"/>
      <c r="P106" s="263">
        <f>P105-P104</f>
        <v>-9.0722499999998263E-2</v>
      </c>
      <c r="Q106" s="2"/>
      <c r="R106" s="2"/>
      <c r="S106" s="2"/>
      <c r="T106" s="2"/>
      <c r="U106" s="263">
        <f>U105-U104</f>
        <v>-1.7499999999994742E-2</v>
      </c>
      <c r="V106" s="259"/>
      <c r="W106" s="2"/>
      <c r="X106" s="2"/>
      <c r="Y106" s="2"/>
      <c r="Z106" s="263">
        <f>Z105-Z104</f>
        <v>-7.1157500000001761E-2</v>
      </c>
      <c r="AA106" s="2"/>
      <c r="AB106" s="2"/>
      <c r="AC106" s="2"/>
      <c r="AD106" s="2"/>
      <c r="AE106" s="263">
        <f>AE105-AE104</f>
        <v>2.9075000000002404E-2</v>
      </c>
      <c r="AF106" s="2"/>
      <c r="AG106" s="2"/>
      <c r="AH106" s="2"/>
      <c r="AI106" s="2"/>
      <c r="AJ106" s="263">
        <f>AJ105-AJ104</f>
        <v>-9.5272500000003646E-2</v>
      </c>
      <c r="AK106" s="2"/>
      <c r="AL106" s="2"/>
      <c r="AM106" s="2"/>
      <c r="AN106" s="2"/>
      <c r="AO106" s="263">
        <f>AO105-AO104</f>
        <v>1.2500000000002842E-2</v>
      </c>
      <c r="AP106" s="259"/>
      <c r="AQ106" s="2"/>
      <c r="AR106" s="2"/>
      <c r="AS106" s="2"/>
      <c r="AT106" s="263">
        <f>AT105-AT104</f>
        <v>-6.6200000000002035E-2</v>
      </c>
      <c r="AU106" s="2"/>
      <c r="AV106" s="2"/>
      <c r="AW106" s="2"/>
      <c r="AX106" s="2"/>
      <c r="AY106" s="263">
        <f>AY105-AY104</f>
        <v>7.0174999999998988E-2</v>
      </c>
      <c r="AZ106" s="2"/>
      <c r="BA106" s="2"/>
      <c r="BB106" s="2"/>
      <c r="BC106" s="2"/>
    </row>
    <row r="107" spans="1:55">
      <c r="A107" s="2">
        <v>200</v>
      </c>
      <c r="B107" s="259"/>
      <c r="C107" s="2"/>
      <c r="D107" s="2"/>
      <c r="E107" s="2"/>
      <c r="F107" s="250">
        <f>100*F106/F104</f>
        <v>-0.20032551539938073</v>
      </c>
      <c r="G107" s="2"/>
      <c r="H107" s="2"/>
      <c r="I107" s="2"/>
      <c r="J107" s="2"/>
      <c r="K107" s="250">
        <f>100*K106/K104</f>
        <v>0.22039092264369259</v>
      </c>
      <c r="L107" s="2"/>
      <c r="M107" s="2"/>
      <c r="N107" s="2"/>
      <c r="O107" s="2"/>
      <c r="P107" s="250">
        <f>100*P106/P104</f>
        <v>-0.30253438932888127</v>
      </c>
      <c r="Q107" s="2"/>
      <c r="R107" s="2"/>
      <c r="S107" s="2"/>
      <c r="T107" s="2"/>
      <c r="U107" s="250">
        <f>100*U106/U104</f>
        <v>-5.7927838464067342E-2</v>
      </c>
      <c r="V107" s="259"/>
      <c r="W107" s="2"/>
      <c r="X107" s="2"/>
      <c r="Y107" s="2"/>
      <c r="Z107" s="250">
        <f>100*Z106/Z104</f>
        <v>-0.23687583222370756</v>
      </c>
      <c r="AA107" s="2"/>
      <c r="AB107" s="2"/>
      <c r="AC107" s="2"/>
      <c r="AD107" s="2"/>
      <c r="AE107" s="250">
        <f>100*AE106/AE104</f>
        <v>9.6163386803381531E-2</v>
      </c>
      <c r="AF107" s="2"/>
      <c r="AG107" s="2"/>
      <c r="AH107" s="2"/>
      <c r="AI107" s="2"/>
      <c r="AJ107" s="250">
        <f>100*AJ106/AJ104</f>
        <v>-0.31720492758449692</v>
      </c>
      <c r="AK107" s="2"/>
      <c r="AL107" s="2"/>
      <c r="AM107" s="2"/>
      <c r="AN107" s="2"/>
      <c r="AO107" s="250">
        <f>100*AO106/AO104</f>
        <v>4.1353072533298625E-2</v>
      </c>
      <c r="AP107" s="259"/>
      <c r="AQ107" s="2"/>
      <c r="AR107" s="2"/>
      <c r="AS107" s="2"/>
      <c r="AT107" s="250">
        <f>100*AT106/AT104</f>
        <v>-0.22059313562146629</v>
      </c>
      <c r="AU107" s="2"/>
      <c r="AV107" s="2"/>
      <c r="AW107" s="2"/>
      <c r="AX107" s="2"/>
      <c r="AY107" s="250">
        <f>100*AY106/AY104</f>
        <v>0.23221376571806415</v>
      </c>
      <c r="AZ107" s="2"/>
      <c r="BA107" s="2"/>
      <c r="BB107" s="2"/>
      <c r="BC107" s="2"/>
    </row>
    <row r="108" spans="1:55">
      <c r="A108" s="253" t="s">
        <v>157</v>
      </c>
      <c r="B108" s="256">
        <v>29.99</v>
      </c>
      <c r="C108" s="208">
        <v>29.98</v>
      </c>
      <c r="D108" s="208">
        <v>29.93</v>
      </c>
      <c r="E108" s="208">
        <v>29.92</v>
      </c>
      <c r="F108" s="250">
        <f t="shared" ref="F108:F109" si="22">AVERAGE(B108:E108)</f>
        <v>29.955000000000002</v>
      </c>
      <c r="G108" s="2">
        <v>30.14</v>
      </c>
      <c r="H108" s="2">
        <v>30.31</v>
      </c>
      <c r="I108" s="2">
        <v>30.16</v>
      </c>
      <c r="J108" s="257">
        <v>30.26</v>
      </c>
      <c r="K108" s="255">
        <f t="shared" ref="K108:K109" si="23">AVERAGE(G108:J108)</f>
        <v>30.217500000000001</v>
      </c>
      <c r="L108" s="256">
        <v>29.91</v>
      </c>
      <c r="M108" s="208">
        <v>29.99</v>
      </c>
      <c r="N108" s="208">
        <v>29.92</v>
      </c>
      <c r="O108" s="208">
        <v>29.94</v>
      </c>
      <c r="P108" s="250">
        <f t="shared" ref="P108:P109" si="24">AVERAGE(L108:O108)</f>
        <v>29.939999999999998</v>
      </c>
      <c r="Q108" s="2">
        <v>30.29</v>
      </c>
      <c r="R108" s="2">
        <v>30.34</v>
      </c>
      <c r="S108" s="2">
        <v>30.24</v>
      </c>
      <c r="T108" s="257">
        <v>30.16</v>
      </c>
      <c r="U108" s="255">
        <f t="shared" ref="U108:U109" si="25">AVERAGE(Q108:T108)</f>
        <v>30.257499999999997</v>
      </c>
      <c r="V108" s="256">
        <v>29.89</v>
      </c>
      <c r="W108" s="208">
        <v>29.89</v>
      </c>
      <c r="X108" s="208">
        <v>29.9</v>
      </c>
      <c r="Y108" s="208">
        <v>29.86</v>
      </c>
      <c r="Z108" s="250">
        <f t="shared" ref="Z108:Z109" si="26">AVERAGE(V108:Y108)</f>
        <v>29.885000000000002</v>
      </c>
      <c r="AA108" s="2">
        <v>30.28</v>
      </c>
      <c r="AB108" s="2">
        <v>30.42</v>
      </c>
      <c r="AC108" s="2">
        <v>30.23</v>
      </c>
      <c r="AD108" s="257">
        <v>30.15</v>
      </c>
      <c r="AE108" s="255">
        <f t="shared" ref="AE108:AE109" si="27">AVERAGE(AA108:AD108)</f>
        <v>30.270000000000003</v>
      </c>
      <c r="AF108" s="256">
        <v>29.94</v>
      </c>
      <c r="AG108" s="208">
        <v>29.94</v>
      </c>
      <c r="AH108" s="208">
        <v>29.89</v>
      </c>
      <c r="AI108" s="208">
        <v>29.91</v>
      </c>
      <c r="AJ108" s="255">
        <f t="shared" ref="AJ108:AJ109" si="28">AVERAGE(AF108:AI108)</f>
        <v>29.92</v>
      </c>
      <c r="AK108" s="2">
        <v>30.38</v>
      </c>
      <c r="AL108" s="2">
        <v>30.29</v>
      </c>
      <c r="AM108" s="2">
        <v>30.15</v>
      </c>
      <c r="AN108" s="257">
        <v>30.25</v>
      </c>
      <c r="AO108" s="255">
        <f t="shared" ref="AO108:AO109" si="29">AVERAGE(AK108:AN108)</f>
        <v>30.267499999999998</v>
      </c>
      <c r="AP108" s="256">
        <v>29.96</v>
      </c>
      <c r="AQ108" s="208">
        <v>29.95</v>
      </c>
      <c r="AR108" s="208">
        <v>29.89</v>
      </c>
      <c r="AS108" s="208">
        <v>29.9</v>
      </c>
      <c r="AT108" s="255">
        <f t="shared" ref="AT108:AT109" si="30">AVERAGE(AP108:AS108)</f>
        <v>29.924999999999997</v>
      </c>
      <c r="AU108" s="29">
        <v>30.31</v>
      </c>
      <c r="AV108" s="29">
        <v>30.33</v>
      </c>
      <c r="AW108" s="29">
        <v>30.25</v>
      </c>
      <c r="AX108" s="258">
        <v>30.17</v>
      </c>
      <c r="AY108" s="250">
        <f t="shared" ref="AY108:AY109" si="31">AVERAGE(AU108:AX108)</f>
        <v>30.265000000000001</v>
      </c>
      <c r="AZ108" s="2"/>
      <c r="BA108" s="2"/>
      <c r="BB108" s="2"/>
      <c r="BC108" s="2"/>
    </row>
    <row r="109" spans="1:55">
      <c r="A109" s="2" t="s">
        <v>158</v>
      </c>
      <c r="B109" s="260">
        <v>29.95</v>
      </c>
      <c r="C109" s="261">
        <v>30</v>
      </c>
      <c r="D109" s="260">
        <v>29.957889999999999</v>
      </c>
      <c r="E109" s="261">
        <v>30.008590000000002</v>
      </c>
      <c r="F109" s="250">
        <f t="shared" si="22"/>
        <v>29.979120000000002</v>
      </c>
      <c r="G109" s="261">
        <v>30.22</v>
      </c>
      <c r="H109" s="261">
        <v>30.31</v>
      </c>
      <c r="I109" s="261">
        <v>30.253699999999998</v>
      </c>
      <c r="J109" s="261">
        <v>30.352</v>
      </c>
      <c r="K109" s="255">
        <f t="shared" si="23"/>
        <v>30.283925</v>
      </c>
      <c r="L109" s="114">
        <v>30.03</v>
      </c>
      <c r="M109" s="84">
        <v>29.96</v>
      </c>
      <c r="N109" s="114">
        <v>29.961020000000001</v>
      </c>
      <c r="O109" s="84">
        <v>30.032969999999999</v>
      </c>
      <c r="P109" s="250">
        <f t="shared" si="24"/>
        <v>29.995997500000001</v>
      </c>
      <c r="Q109" s="84">
        <v>30.4</v>
      </c>
      <c r="R109" s="84">
        <v>30.28</v>
      </c>
      <c r="S109" s="84">
        <v>30.346900000000002</v>
      </c>
      <c r="T109" s="84">
        <v>30.221800000000002</v>
      </c>
      <c r="U109" s="255">
        <f t="shared" si="25"/>
        <v>30.312175</v>
      </c>
      <c r="V109" s="114">
        <v>30</v>
      </c>
      <c r="W109" s="84">
        <v>29.94</v>
      </c>
      <c r="X109" s="114">
        <v>29.998329999999999</v>
      </c>
      <c r="Y109" s="84">
        <v>29.939419999999998</v>
      </c>
      <c r="Z109" s="250">
        <f t="shared" si="26"/>
        <v>29.969437499999998</v>
      </c>
      <c r="AA109" s="84">
        <v>30.42</v>
      </c>
      <c r="AB109" s="84">
        <v>30.29</v>
      </c>
      <c r="AC109" s="84">
        <v>30.318000000000001</v>
      </c>
      <c r="AD109" s="84">
        <v>30.1891</v>
      </c>
      <c r="AE109" s="255">
        <f t="shared" si="27"/>
        <v>30.304275000000001</v>
      </c>
      <c r="AF109" s="114">
        <v>30</v>
      </c>
      <c r="AG109" s="84">
        <v>29.92</v>
      </c>
      <c r="AH109" s="114">
        <v>30.01521</v>
      </c>
      <c r="AI109" s="84">
        <v>29.95665</v>
      </c>
      <c r="AJ109" s="255">
        <f t="shared" si="28"/>
        <v>29.972964999999999</v>
      </c>
      <c r="AK109" s="84">
        <v>30.36</v>
      </c>
      <c r="AL109" s="84">
        <v>30.24</v>
      </c>
      <c r="AM109" s="84">
        <v>30.363900000000001</v>
      </c>
      <c r="AN109" s="84">
        <v>30.241800000000001</v>
      </c>
      <c r="AO109" s="255">
        <f t="shared" si="29"/>
        <v>30.301424999999998</v>
      </c>
      <c r="AP109" s="117">
        <v>29.91</v>
      </c>
      <c r="AQ109" s="88">
        <v>29.96</v>
      </c>
      <c r="AR109" s="117">
        <v>29.951809999999998</v>
      </c>
      <c r="AS109" s="88">
        <v>29.9986</v>
      </c>
      <c r="AT109" s="255">
        <f t="shared" si="30"/>
        <v>29.955102499999999</v>
      </c>
      <c r="AU109" s="88">
        <v>30.24</v>
      </c>
      <c r="AV109" s="88">
        <v>30.36</v>
      </c>
      <c r="AW109" s="88">
        <v>30.241599999999998</v>
      </c>
      <c r="AX109" s="88">
        <v>30.355699999999999</v>
      </c>
      <c r="AY109" s="250">
        <f t="shared" si="31"/>
        <v>30.299325</v>
      </c>
      <c r="AZ109" s="2"/>
      <c r="BA109" s="2"/>
      <c r="BB109" s="2"/>
      <c r="BC109" s="2"/>
    </row>
    <row r="110" spans="1:55">
      <c r="A110" s="2"/>
      <c r="B110" s="259"/>
      <c r="C110" s="2"/>
      <c r="D110" s="2"/>
      <c r="E110" s="2"/>
      <c r="F110" s="263">
        <f>F109-F108</f>
        <v>2.4119999999999919E-2</v>
      </c>
      <c r="G110" s="2"/>
      <c r="H110" s="2"/>
      <c r="I110" s="2"/>
      <c r="J110" s="2"/>
      <c r="K110" s="263">
        <f>K109-K108</f>
        <v>6.6424999999998846E-2</v>
      </c>
      <c r="L110" s="2"/>
      <c r="M110" s="2"/>
      <c r="N110" s="2"/>
      <c r="O110" s="2"/>
      <c r="P110" s="263">
        <f>P109-P108</f>
        <v>5.5997500000003697E-2</v>
      </c>
      <c r="Q110" s="2"/>
      <c r="R110" s="2"/>
      <c r="S110" s="2"/>
      <c r="T110" s="2"/>
      <c r="U110" s="263">
        <f>U109-U108</f>
        <v>5.4675000000003138E-2</v>
      </c>
      <c r="V110" s="259"/>
      <c r="W110" s="2"/>
      <c r="X110" s="2"/>
      <c r="Y110" s="2"/>
      <c r="Z110" s="263">
        <f>Z109-Z108</f>
        <v>8.443749999999639E-2</v>
      </c>
      <c r="AA110" s="2"/>
      <c r="AB110" s="2"/>
      <c r="AC110" s="2"/>
      <c r="AD110" s="2"/>
      <c r="AE110" s="263">
        <f>AE109-AE108</f>
        <v>3.4274999999997391E-2</v>
      </c>
      <c r="AF110" s="2"/>
      <c r="AG110" s="2"/>
      <c r="AH110" s="2"/>
      <c r="AI110" s="2"/>
      <c r="AJ110" s="263">
        <f>AJ109-AJ108</f>
        <v>5.296499999999682E-2</v>
      </c>
      <c r="AK110" s="2"/>
      <c r="AL110" s="2"/>
      <c r="AM110" s="2"/>
      <c r="AN110" s="2"/>
      <c r="AO110" s="263">
        <f>AO109-AO108</f>
        <v>3.3924999999999983E-2</v>
      </c>
      <c r="AP110" s="259"/>
      <c r="AQ110" s="2"/>
      <c r="AR110" s="2"/>
      <c r="AS110" s="2"/>
      <c r="AT110" s="263">
        <f>AT109-AT108</f>
        <v>3.0102500000001697E-2</v>
      </c>
      <c r="AU110" s="2"/>
      <c r="AV110" s="2"/>
      <c r="AW110" s="2"/>
      <c r="AX110" s="2"/>
      <c r="AY110" s="263">
        <f>AY109-AY108</f>
        <v>3.4324999999999051E-2</v>
      </c>
      <c r="AZ110" s="2"/>
      <c r="BA110" s="2"/>
      <c r="BB110" s="2"/>
      <c r="BC110" s="2"/>
    </row>
    <row r="111" spans="1:55">
      <c r="A111" s="2">
        <v>220</v>
      </c>
      <c r="B111" s="259"/>
      <c r="C111" s="2"/>
      <c r="D111" s="2"/>
      <c r="E111" s="2"/>
      <c r="F111" s="250">
        <f>100*F110/F108</f>
        <v>8.0520781171757358E-2</v>
      </c>
      <c r="G111" s="2"/>
      <c r="H111" s="2"/>
      <c r="I111" s="2"/>
      <c r="J111" s="2"/>
      <c r="K111" s="250">
        <f>100*K110/K108</f>
        <v>0.21982295027715346</v>
      </c>
      <c r="L111" s="2"/>
      <c r="M111" s="2"/>
      <c r="N111" s="2"/>
      <c r="O111" s="2"/>
      <c r="P111" s="250">
        <f>100*P110/P108</f>
        <v>0.18703239812960487</v>
      </c>
      <c r="Q111" s="2"/>
      <c r="R111" s="2"/>
      <c r="S111" s="2"/>
      <c r="T111" s="2"/>
      <c r="U111" s="250">
        <f>100*U110/U108</f>
        <v>0.18069900024788282</v>
      </c>
      <c r="V111" s="271"/>
      <c r="W111" s="272"/>
      <c r="X111" s="272"/>
      <c r="Y111" s="272"/>
      <c r="Z111" s="250">
        <f>100*Z110/Z108</f>
        <v>0.28254140873346623</v>
      </c>
      <c r="AA111" s="272"/>
      <c r="AB111" s="272"/>
      <c r="AC111" s="272"/>
      <c r="AD111" s="272"/>
      <c r="AE111" s="250">
        <f>100*AE110/AE108</f>
        <v>0.11323092170464945</v>
      </c>
      <c r="AF111" s="2"/>
      <c r="AG111" s="2"/>
      <c r="AH111" s="2"/>
      <c r="AI111" s="2"/>
      <c r="AJ111" s="250">
        <f>100*AJ110/AJ108</f>
        <v>0.17702205882351876</v>
      </c>
      <c r="AK111" s="2"/>
      <c r="AL111" s="2"/>
      <c r="AM111" s="2"/>
      <c r="AN111" s="2"/>
      <c r="AO111" s="250">
        <f>100*AO110/AO108</f>
        <v>0.11208391839431729</v>
      </c>
      <c r="AP111" s="271"/>
      <c r="AQ111" s="272"/>
      <c r="AR111" s="272"/>
      <c r="AS111" s="272"/>
      <c r="AT111" s="250">
        <f>100*AT110/AT108</f>
        <v>0.10059314954052365</v>
      </c>
      <c r="AU111" s="272"/>
      <c r="AV111" s="272"/>
      <c r="AW111" s="272"/>
      <c r="AX111" s="272"/>
      <c r="AY111" s="250">
        <f>100*AY110/AY108</f>
        <v>0.11341483561869833</v>
      </c>
      <c r="AZ111" s="2"/>
      <c r="BA111" s="2"/>
      <c r="BB111" s="2"/>
      <c r="BC111" s="2"/>
    </row>
    <row r="112" spans="1:5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39" t="s">
        <v>159</v>
      </c>
      <c r="B114" s="40" t="s">
        <v>160</v>
      </c>
      <c r="C114" s="40"/>
      <c r="D114" s="40"/>
      <c r="E114" s="40"/>
      <c r="F114" s="40"/>
      <c r="G114" s="40"/>
      <c r="H114" s="40"/>
      <c r="I114" s="40"/>
      <c r="J114" s="40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A115" s="273"/>
      <c r="B115" s="2">
        <v>1</v>
      </c>
      <c r="C115" s="2">
        <v>1</v>
      </c>
      <c r="D115" s="2">
        <v>2</v>
      </c>
      <c r="E115" s="2">
        <v>2</v>
      </c>
      <c r="F115" s="2">
        <v>3</v>
      </c>
      <c r="G115" s="2">
        <v>3</v>
      </c>
      <c r="H115" s="2">
        <v>4</v>
      </c>
      <c r="I115" s="2">
        <v>4</v>
      </c>
      <c r="J115" s="2">
        <v>5</v>
      </c>
      <c r="K115" s="62">
        <v>5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73"/>
      <c r="B116" s="2" t="s">
        <v>50</v>
      </c>
      <c r="C116" s="2" t="s">
        <v>51</v>
      </c>
      <c r="D116" s="2" t="s">
        <v>50</v>
      </c>
      <c r="E116" s="2" t="s">
        <v>51</v>
      </c>
      <c r="F116" s="2" t="s">
        <v>50</v>
      </c>
      <c r="G116" s="2" t="s">
        <v>51</v>
      </c>
      <c r="H116" s="2" t="s">
        <v>50</v>
      </c>
      <c r="I116" s="2" t="s">
        <v>51</v>
      </c>
      <c r="J116" s="2" t="s">
        <v>50</v>
      </c>
      <c r="K116" s="62" t="s">
        <v>51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73">
        <v>180</v>
      </c>
      <c r="B117" s="29">
        <f>F103</f>
        <v>-0.47485800200467776</v>
      </c>
      <c r="C117" s="29">
        <f>K103</f>
        <v>-0.1836073741903396</v>
      </c>
      <c r="D117" s="29">
        <f>P103</f>
        <v>-0.46382090050956293</v>
      </c>
      <c r="E117" s="29">
        <f>U103</f>
        <v>-0.26132491064748736</v>
      </c>
      <c r="F117" s="29">
        <f>Z103</f>
        <v>-0.1528865461847444</v>
      </c>
      <c r="G117" s="29">
        <f>AE103</f>
        <v>-0.16708229426434545</v>
      </c>
      <c r="H117" s="29">
        <f>AJ103</f>
        <v>-0.2530351170568626</v>
      </c>
      <c r="I117" s="29">
        <f>AO103</f>
        <v>-0.10084731683004519</v>
      </c>
      <c r="J117" s="29">
        <f>AT103</f>
        <v>-0.27415655085809476</v>
      </c>
      <c r="K117" s="27">
        <f>AY103</f>
        <v>-7.3186959414499222E-2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73">
        <v>200</v>
      </c>
      <c r="B118" s="29">
        <f>F107</f>
        <v>-0.20032551539938073</v>
      </c>
      <c r="C118" s="29">
        <f>K107</f>
        <v>0.22039092264369259</v>
      </c>
      <c r="D118" s="29">
        <f>P107</f>
        <v>-0.30253438932888127</v>
      </c>
      <c r="E118" s="29">
        <f>U107</f>
        <v>-5.7927838464067342E-2</v>
      </c>
      <c r="F118" s="29">
        <f>Z107</f>
        <v>-0.23687583222370756</v>
      </c>
      <c r="G118" s="29">
        <f>AE107</f>
        <v>9.6163386803381531E-2</v>
      </c>
      <c r="H118" s="29">
        <f>AJ107</f>
        <v>-0.31720492758449692</v>
      </c>
      <c r="I118" s="29">
        <f>AO107</f>
        <v>4.1353072533298625E-2</v>
      </c>
      <c r="J118" s="29">
        <f>AT107</f>
        <v>-0.22059313562146629</v>
      </c>
      <c r="K118" s="27">
        <f>AY107</f>
        <v>0.23221376571806415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74">
        <v>220</v>
      </c>
      <c r="B119" s="275">
        <f>F111</f>
        <v>8.0520781171757358E-2</v>
      </c>
      <c r="C119" s="275">
        <f>K111</f>
        <v>0.21982295027715346</v>
      </c>
      <c r="D119" s="275">
        <f>P111</f>
        <v>0.18703239812960487</v>
      </c>
      <c r="E119" s="275">
        <f>U111</f>
        <v>0.18069900024788282</v>
      </c>
      <c r="F119" s="275">
        <f>Z111</f>
        <v>0.28254140873346623</v>
      </c>
      <c r="G119" s="275">
        <f>AE111</f>
        <v>0.11323092170464945</v>
      </c>
      <c r="H119" s="275">
        <f>AJ111</f>
        <v>0.17702205882351876</v>
      </c>
      <c r="I119" s="275">
        <f>AO111</f>
        <v>0.11208391839431729</v>
      </c>
      <c r="J119" s="275">
        <f>AT111</f>
        <v>0.10059314954052365</v>
      </c>
      <c r="K119" s="34">
        <f>AY111</f>
        <v>0.11341483561869833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  <row r="858" spans="1:5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</row>
    <row r="859" spans="1:5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</row>
    <row r="860" spans="1:5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</row>
    <row r="861" spans="1:5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</row>
    <row r="862" spans="1:5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</row>
    <row r="863" spans="1:5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</row>
    <row r="864" spans="1:5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</row>
    <row r="865" spans="1:5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</row>
    <row r="866" spans="1:5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</row>
    <row r="867" spans="1:5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</row>
    <row r="868" spans="1:5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</row>
    <row r="869" spans="1:5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</row>
    <row r="870" spans="1:5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</row>
    <row r="871" spans="1:5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</row>
    <row r="872" spans="1:5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</row>
    <row r="873" spans="1:5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</row>
    <row r="874" spans="1:5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</row>
    <row r="875" spans="1:5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</row>
    <row r="876" spans="1:5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</row>
    <row r="877" spans="1:5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</row>
    <row r="878" spans="1:5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</row>
    <row r="879" spans="1:5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</row>
    <row r="880" spans="1:5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</row>
    <row r="881" spans="1:5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</row>
    <row r="882" spans="1:5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</row>
    <row r="883" spans="1:5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</row>
    <row r="884" spans="1:5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</row>
    <row r="885" spans="1:5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</row>
    <row r="886" spans="1:5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</row>
    <row r="887" spans="1:5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</row>
    <row r="888" spans="1:5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</row>
    <row r="889" spans="1:5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</row>
    <row r="890" spans="1:5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</row>
    <row r="891" spans="1:5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</row>
    <row r="892" spans="1:5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</row>
    <row r="893" spans="1:5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</row>
    <row r="894" spans="1:5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</row>
    <row r="895" spans="1:5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</row>
    <row r="896" spans="1:5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</row>
    <row r="897" spans="1:5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</row>
    <row r="898" spans="1:5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</row>
    <row r="899" spans="1:5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</row>
    <row r="900" spans="1:5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</row>
    <row r="901" spans="1:5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</row>
    <row r="902" spans="1:5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</row>
    <row r="903" spans="1:5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</row>
    <row r="904" spans="1:5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</row>
    <row r="905" spans="1:5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</row>
    <row r="906" spans="1:5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</row>
    <row r="907" spans="1:5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</row>
    <row r="908" spans="1:5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</row>
    <row r="909" spans="1:5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</row>
    <row r="910" spans="1:5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</row>
    <row r="911" spans="1:5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</row>
    <row r="912" spans="1:5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</row>
    <row r="913" spans="1:5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</row>
    <row r="914" spans="1:5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</row>
    <row r="915" spans="1:5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</row>
    <row r="916" spans="1:5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</row>
    <row r="917" spans="1:5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</row>
    <row r="918" spans="1:5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</row>
    <row r="919" spans="1:5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</row>
    <row r="920" spans="1:5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</row>
    <row r="921" spans="1:5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</row>
    <row r="922" spans="1:5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</row>
    <row r="923" spans="1:5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</row>
    <row r="924" spans="1:5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</row>
    <row r="925" spans="1:5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</row>
    <row r="926" spans="1:5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</row>
    <row r="927" spans="1:5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</row>
    <row r="928" spans="1:5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</row>
    <row r="929" spans="1:5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</row>
    <row r="930" spans="1:5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</row>
    <row r="931" spans="1:5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</row>
    <row r="932" spans="1:5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</row>
    <row r="933" spans="1:5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</row>
    <row r="934" spans="1:5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</row>
    <row r="935" spans="1:5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</row>
    <row r="936" spans="1:5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</row>
    <row r="937" spans="1:5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</row>
    <row r="938" spans="1:5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</row>
    <row r="939" spans="1:5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</row>
    <row r="940" spans="1:5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</row>
    <row r="941" spans="1:5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</row>
    <row r="942" spans="1:5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</row>
    <row r="943" spans="1:5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</row>
    <row r="944" spans="1:5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</row>
    <row r="945" spans="1:5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</row>
    <row r="946" spans="1:5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</row>
    <row r="947" spans="1:5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</row>
    <row r="948" spans="1:5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</row>
    <row r="949" spans="1:5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</row>
    <row r="950" spans="1:5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</row>
    <row r="951" spans="1:5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</row>
    <row r="952" spans="1:5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</row>
    <row r="953" spans="1:5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</row>
    <row r="954" spans="1:5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</row>
    <row r="955" spans="1: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</row>
    <row r="956" spans="1:5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</row>
    <row r="957" spans="1:5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</row>
    <row r="958" spans="1:5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</row>
    <row r="959" spans="1:5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</row>
    <row r="960" spans="1:5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</row>
    <row r="961" spans="1:5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</row>
    <row r="962" spans="1:5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</row>
    <row r="963" spans="1:5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</row>
    <row r="964" spans="1:5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</row>
    <row r="965" spans="1:5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</row>
    <row r="966" spans="1:5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</row>
    <row r="967" spans="1:5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</row>
    <row r="968" spans="1:5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</row>
    <row r="969" spans="1:5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</row>
    <row r="970" spans="1:5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</row>
    <row r="971" spans="1:5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</row>
    <row r="972" spans="1:5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</row>
    <row r="973" spans="1:5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</row>
    <row r="974" spans="1:5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</row>
    <row r="975" spans="1:5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</row>
    <row r="976" spans="1:5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</row>
    <row r="977" spans="1:5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</row>
    <row r="978" spans="1:5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</row>
    <row r="979" spans="1:5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</row>
    <row r="980" spans="1:5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</row>
    <row r="981" spans="1:5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</row>
    <row r="982" spans="1:5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</row>
    <row r="983" spans="1:5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</row>
    <row r="984" spans="1:5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</row>
    <row r="985" spans="1:5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</row>
    <row r="986" spans="1:5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</row>
    <row r="987" spans="1:5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</row>
    <row r="988" spans="1:5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</row>
    <row r="989" spans="1:5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</row>
    <row r="990" spans="1:5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</row>
    <row r="991" spans="1:5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</row>
    <row r="992" spans="1:5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</row>
    <row r="993" spans="1:5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</row>
    <row r="994" spans="1:5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</row>
    <row r="995" spans="1:5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</row>
    <row r="996" spans="1:5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</row>
    <row r="997" spans="1:5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</row>
    <row r="998" spans="1:5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</row>
    <row r="999" spans="1:5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</row>
    <row r="1000" spans="1:5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</row>
    <row r="1001" spans="1:5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</row>
    <row r="1002" spans="1:5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</row>
    <row r="1003" spans="1:5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</row>
    <row r="1004" spans="1:5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</row>
    <row r="1005" spans="1:5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</row>
    <row r="1006" spans="1:5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</row>
    <row r="1007" spans="1:5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</row>
    <row r="1008" spans="1:5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</row>
    <row r="1009" spans="1:5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</row>
    <row r="1010" spans="1:5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</row>
    <row r="1011" spans="1:5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</row>
    <row r="1012" spans="1:5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</row>
    <row r="1013" spans="1:5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</row>
    <row r="1014" spans="1:5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</row>
    <row r="1015" spans="1:5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</row>
    <row r="1016" spans="1:5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</row>
    <row r="1017" spans="1:5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</row>
    <row r="1018" spans="1:5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</row>
    <row r="1019" spans="1:5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</row>
    <row r="1020" spans="1:5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</row>
    <row r="1021" spans="1:5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</row>
    <row r="1022" spans="1:5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</row>
    <row r="1023" spans="1:5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</row>
    <row r="1024" spans="1:5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</row>
    <row r="1025" spans="1:5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</row>
    <row r="1026" spans="1:5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</row>
    <row r="1027" spans="1:5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</row>
    <row r="1028" spans="1:5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</row>
    <row r="1029" spans="1:5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</row>
    <row r="1030" spans="1:5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</row>
    <row r="1031" spans="1:5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</row>
    <row r="1032" spans="1:5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</row>
    <row r="1033" spans="1:5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</row>
    <row r="1034" spans="1:5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</row>
    <row r="1035" spans="1:5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</row>
    <row r="1036" spans="1:5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</row>
    <row r="1037" spans="1:5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</row>
    <row r="1038" spans="1:5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</row>
    <row r="1039" spans="1:5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</row>
    <row r="1040" spans="1:5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</row>
    <row r="1041" spans="1:5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</row>
    <row r="1042" spans="1:5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</row>
    <row r="1043" spans="1:5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</row>
    <row r="1044" spans="1:5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</row>
    <row r="1045" spans="1:5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</row>
    <row r="1046" spans="1:5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</row>
    <row r="1047" spans="1:5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</row>
    <row r="1048" spans="1:5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</row>
    <row r="1049" spans="1:5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</row>
    <row r="1050" spans="1:5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</row>
    <row r="1051" spans="1:5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</row>
    <row r="1052" spans="1:5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</row>
    <row r="1053" spans="1:5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</row>
    <row r="1054" spans="1:5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</row>
    <row r="1055" spans="1:5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</row>
    <row r="1056" spans="1:5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</row>
    <row r="1057" spans="1:5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</row>
    <row r="1058" spans="1:5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</row>
    <row r="1059" spans="1:5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</row>
  </sheetData>
  <mergeCells count="14">
    <mergeCell ref="AP98:AY98"/>
    <mergeCell ref="B2:C2"/>
    <mergeCell ref="D2:E2"/>
    <mergeCell ref="F2:G2"/>
    <mergeCell ref="H2:I2"/>
    <mergeCell ref="J2:K2"/>
    <mergeCell ref="AM17:AO17"/>
    <mergeCell ref="AM19:AO19"/>
    <mergeCell ref="AM20:AO20"/>
    <mergeCell ref="AM22:AO22"/>
    <mergeCell ref="B98:K98"/>
    <mergeCell ref="L98:U98"/>
    <mergeCell ref="V98:AE98"/>
    <mergeCell ref="AF98:AO98"/>
  </mergeCells>
  <conditionalFormatting sqref="A48">
    <cfRule type="cellIs" dxfId="13" priority="3" operator="greaterThanOrEqual">
      <formula>0.14</formula>
    </cfRule>
    <cfRule type="cellIs" dxfId="12" priority="4" operator="greaterThanOrEqual">
      <formula>0.06</formula>
    </cfRule>
    <cfRule type="cellIs" dxfId="11" priority="5" operator="greaterThanOrEqual">
      <formula>0.01</formula>
    </cfRule>
  </conditionalFormatting>
  <conditionalFormatting sqref="A53">
    <cfRule type="cellIs" dxfId="10" priority="6" operator="greaterThanOrEqual">
      <formula>0.4</formula>
    </cfRule>
    <cfRule type="cellIs" dxfId="9" priority="7" operator="greaterThanOrEqual">
      <formula>0.25</formula>
    </cfRule>
    <cfRule type="cellIs" dxfId="8" priority="8" operator="greaterThanOrEqual">
      <formula>0.1</formula>
    </cfRule>
  </conditionalFormatting>
  <conditionalFormatting sqref="A57">
    <cfRule type="cellIs" dxfId="7" priority="9" operator="greaterThanOrEqual">
      <formula>0.14</formula>
    </cfRule>
    <cfRule type="cellIs" dxfId="6" priority="10" operator="greaterThanOrEqual">
      <formula>0.06</formula>
    </cfRule>
    <cfRule type="cellIs" dxfId="5" priority="11" operator="greaterThanOrEqual">
      <formula>0.01</formula>
    </cfRule>
  </conditionalFormatting>
  <conditionalFormatting sqref="B64:B66">
    <cfRule type="cellIs" dxfId="4" priority="1" operator="greaterThan">
      <formula>3.77</formula>
    </cfRule>
    <cfRule type="cellIs" dxfId="3" priority="2" operator="lessThan">
      <formula>3.77</formula>
    </cfRule>
  </conditionalFormatting>
  <conditionalFormatting sqref="F74:F83">
    <cfRule type="cellIs" dxfId="2" priority="13" operator="greaterThanOrEqual">
      <formula>4.23</formula>
    </cfRule>
    <cfRule type="cellIs" dxfId="1" priority="14" operator="lessThan">
      <formula>4.23</formula>
    </cfRule>
  </conditionalFormatting>
  <conditionalFormatting sqref="L33">
    <cfRule type="cellIs" dxfId="0" priority="12" operator="greaterThan">
      <formula>0</formula>
    </cfRule>
  </conditionalFormatting>
  <hyperlinks>
    <hyperlink ref="F43" r:id="rId1" xr:uid="{00000000-0004-0000-0D00-000000000000}"/>
    <hyperlink ref="L48" r:id="rId2" location=":~:text=ANOVA%20%2D%20(Partial)%20Eta%20Squared&amp;text=%CE%B72%20%3D%200.01%20indicates%20a,0.14%20indicates%20a%20large%20effect." xr:uid="{00000000-0004-0000-0D00-000001000000}"/>
    <hyperlink ref="G62" r:id="rId3" xr:uid="{00000000-0004-0000-0D00-000002000000}"/>
    <hyperlink ref="B68" r:id="rId4" xr:uid="{00000000-0004-0000-0D00-000003000000}"/>
    <hyperlink ref="A70" r:id="rId5" xr:uid="{00000000-0004-0000-0D00-000004000000}"/>
    <hyperlink ref="A71" r:id="rId6" xr:uid="{00000000-0004-0000-0D00-000005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1000"/>
  <sheetViews>
    <sheetView workbookViewId="0">
      <selection activeCell="W25" sqref="W25"/>
    </sheetView>
  </sheetViews>
  <sheetFormatPr defaultColWidth="14.42578125" defaultRowHeight="15" customHeight="1"/>
  <cols>
    <col min="12" max="12" width="5.85546875" customWidth="1"/>
    <col min="13" max="13" width="4.5703125" customWidth="1"/>
    <col min="14" max="14" width="4.7109375" customWidth="1"/>
    <col min="15" max="18" width="4.5703125" customWidth="1"/>
    <col min="19" max="19" width="4.42578125" customWidth="1"/>
    <col min="20" max="21" width="4.5703125" customWidth="1"/>
    <col min="22" max="22" width="4.7109375" customWidth="1"/>
  </cols>
  <sheetData>
    <row r="1" spans="1:26">
      <c r="A1" s="166" t="s">
        <v>43</v>
      </c>
      <c r="B1" s="167" t="s">
        <v>44</v>
      </c>
      <c r="C1" s="76"/>
      <c r="D1" s="2" t="s">
        <v>35</v>
      </c>
      <c r="E1" s="168" t="s">
        <v>45</v>
      </c>
      <c r="F1" s="169"/>
      <c r="G1" s="76" t="s">
        <v>46</v>
      </c>
      <c r="H1" s="29" t="s">
        <v>3</v>
      </c>
      <c r="I1" s="2" t="s">
        <v>35</v>
      </c>
      <c r="J1" s="1" t="s">
        <v>173</v>
      </c>
      <c r="K1" s="95"/>
      <c r="L1" s="40" t="s">
        <v>47</v>
      </c>
      <c r="M1" s="295" t="s">
        <v>153</v>
      </c>
      <c r="N1" s="296"/>
      <c r="O1" s="296"/>
      <c r="P1" s="296"/>
      <c r="Q1" s="296"/>
      <c r="R1" s="296"/>
      <c r="S1" s="296"/>
      <c r="T1" s="296"/>
      <c r="U1" s="296"/>
      <c r="V1" s="297"/>
      <c r="W1" s="76"/>
      <c r="X1" s="76"/>
      <c r="Y1" s="76"/>
      <c r="Z1" s="76"/>
    </row>
    <row r="2" spans="1:26">
      <c r="A2" s="2" t="s">
        <v>48</v>
      </c>
      <c r="B2" s="170">
        <v>29.95</v>
      </c>
      <c r="C2" s="170">
        <v>29.96</v>
      </c>
      <c r="D2" s="155">
        <f t="shared" ref="D2:D3" si="0">AVERAGE(B2:C2)</f>
        <v>29.954999999999998</v>
      </c>
      <c r="E2" s="155">
        <v>29.86</v>
      </c>
      <c r="F2" s="155">
        <v>29.86326</v>
      </c>
      <c r="G2" s="155">
        <f t="shared" ref="G2:H2" si="1">ROUND(E2,2)</f>
        <v>29.86</v>
      </c>
      <c r="H2" s="155">
        <f t="shared" si="1"/>
        <v>29.86</v>
      </c>
      <c r="I2" s="155">
        <f t="shared" ref="I2:I3" si="2">AVERAGE(G2:H2)</f>
        <v>29.86</v>
      </c>
      <c r="J2" s="29"/>
      <c r="K2" s="27"/>
      <c r="L2" s="76"/>
      <c r="M2" s="105">
        <v>1</v>
      </c>
      <c r="N2" s="105">
        <v>1</v>
      </c>
      <c r="O2" s="105">
        <v>2</v>
      </c>
      <c r="P2" s="105">
        <v>2</v>
      </c>
      <c r="Q2" s="105">
        <v>3</v>
      </c>
      <c r="R2" s="105">
        <v>3</v>
      </c>
      <c r="S2" s="105">
        <v>4</v>
      </c>
      <c r="T2" s="105">
        <v>4</v>
      </c>
      <c r="U2" s="105">
        <v>5</v>
      </c>
      <c r="V2" s="83">
        <v>5</v>
      </c>
      <c r="W2" s="76"/>
      <c r="X2" s="76"/>
      <c r="Y2" s="76"/>
      <c r="Z2" s="76"/>
    </row>
    <row r="3" spans="1:26">
      <c r="A3" s="2" t="s">
        <v>49</v>
      </c>
      <c r="B3" s="170">
        <v>29.9</v>
      </c>
      <c r="C3" s="170">
        <v>29.91</v>
      </c>
      <c r="D3" s="155">
        <f t="shared" si="0"/>
        <v>29.905000000000001</v>
      </c>
      <c r="E3" s="155">
        <v>29.75</v>
      </c>
      <c r="F3" s="155">
        <v>29.678239999999999</v>
      </c>
      <c r="G3" s="155">
        <f t="shared" ref="G3:H3" si="3">ROUND(E3,2)</f>
        <v>29.75</v>
      </c>
      <c r="H3" s="155">
        <f t="shared" si="3"/>
        <v>29.68</v>
      </c>
      <c r="I3" s="155">
        <f t="shared" si="2"/>
        <v>29.715</v>
      </c>
      <c r="J3" s="29"/>
      <c r="K3" s="92"/>
      <c r="L3" s="76"/>
      <c r="M3" s="171" t="s">
        <v>50</v>
      </c>
      <c r="N3" s="2" t="s">
        <v>51</v>
      </c>
      <c r="O3" s="171" t="s">
        <v>50</v>
      </c>
      <c r="P3" s="2" t="s">
        <v>51</v>
      </c>
      <c r="Q3" s="171" t="s">
        <v>50</v>
      </c>
      <c r="R3" s="2" t="s">
        <v>51</v>
      </c>
      <c r="S3" s="171" t="s">
        <v>50</v>
      </c>
      <c r="T3" s="2" t="s">
        <v>51</v>
      </c>
      <c r="U3" s="171" t="s">
        <v>50</v>
      </c>
      <c r="V3" s="62" t="s">
        <v>51</v>
      </c>
      <c r="W3" s="76"/>
      <c r="X3" s="76"/>
      <c r="Y3" s="76"/>
      <c r="Z3" s="76"/>
    </row>
    <row r="4" spans="1:26">
      <c r="A4" s="2"/>
      <c r="B4" s="2"/>
      <c r="C4" s="76"/>
      <c r="D4" s="172">
        <f>AVERAGE(D2:D3)</f>
        <v>29.93</v>
      </c>
      <c r="E4" s="169"/>
      <c r="F4" s="173"/>
      <c r="G4" s="87"/>
      <c r="H4" s="87"/>
      <c r="I4" s="172">
        <f>AVERAGE(I2:I3)</f>
        <v>29.787500000000001</v>
      </c>
      <c r="J4" s="174">
        <f>I4-D4</f>
        <v>-0.14249999999999829</v>
      </c>
      <c r="K4" s="92"/>
      <c r="L4" s="175">
        <v>180</v>
      </c>
      <c r="M4" s="176">
        <v>-0.14000000000000001</v>
      </c>
      <c r="N4" s="177">
        <v>-0.05</v>
      </c>
      <c r="O4" s="178">
        <v>-0.14000000000000001</v>
      </c>
      <c r="P4" s="179">
        <v>-0.08</v>
      </c>
      <c r="Q4" s="178">
        <v>-0.05</v>
      </c>
      <c r="R4" s="179">
        <v>-0.05</v>
      </c>
      <c r="S4" s="178">
        <v>-7.0000000000000007E-2</v>
      </c>
      <c r="T4" s="179">
        <v>-0.03</v>
      </c>
      <c r="U4" s="178">
        <v>-0.08</v>
      </c>
      <c r="V4" s="180">
        <v>-0.02</v>
      </c>
      <c r="W4" s="76"/>
      <c r="X4" s="76"/>
      <c r="Y4" s="76"/>
      <c r="Z4" s="76"/>
    </row>
    <row r="5" spans="1:26">
      <c r="A5" s="76"/>
      <c r="B5" s="76"/>
      <c r="C5" s="76"/>
      <c r="D5" s="76"/>
      <c r="E5" s="169"/>
      <c r="F5" s="155"/>
      <c r="G5" s="181">
        <f t="shared" ref="G5:G7" si="4">ROUND(E5,2)</f>
        <v>0</v>
      </c>
      <c r="H5" s="87"/>
      <c r="I5" s="76"/>
      <c r="J5" s="174"/>
      <c r="K5" s="95"/>
      <c r="L5" s="182">
        <v>200</v>
      </c>
      <c r="M5" s="183">
        <v>-0.06</v>
      </c>
      <c r="N5" s="184">
        <v>0.06</v>
      </c>
      <c r="O5" s="183">
        <v>-0.09</v>
      </c>
      <c r="P5" s="184">
        <v>-0.02</v>
      </c>
      <c r="Q5" s="183">
        <v>-7.0000000000000007E-2</v>
      </c>
      <c r="R5" s="184">
        <v>0.03</v>
      </c>
      <c r="S5" s="183">
        <v>-0.1</v>
      </c>
      <c r="T5" s="184">
        <v>0.01</v>
      </c>
      <c r="U5" s="183">
        <v>-7.0000000000000007E-2</v>
      </c>
      <c r="V5" s="185">
        <v>7.0000000000000007E-2</v>
      </c>
      <c r="W5" s="76"/>
      <c r="X5" s="76"/>
      <c r="Y5" s="76"/>
      <c r="Z5" s="76"/>
    </row>
    <row r="6" spans="1:26">
      <c r="A6" s="2" t="s">
        <v>52</v>
      </c>
      <c r="B6" s="85">
        <v>30.14</v>
      </c>
      <c r="C6" s="85">
        <v>30.18</v>
      </c>
      <c r="D6" s="155">
        <f t="shared" ref="D6:D7" si="5">AVERAGE(B6:C6)</f>
        <v>30.16</v>
      </c>
      <c r="E6" s="155">
        <v>30.02</v>
      </c>
      <c r="F6" s="155">
        <v>30.075700000000001</v>
      </c>
      <c r="G6" s="155">
        <f t="shared" si="4"/>
        <v>30.02</v>
      </c>
      <c r="H6" s="155">
        <f t="shared" ref="H6:H7" si="6">ROUND(F6,2)</f>
        <v>30.08</v>
      </c>
      <c r="I6" s="84">
        <f t="shared" ref="I6:I7" si="7">AVERAGE(G6:H6)</f>
        <v>30.049999999999997</v>
      </c>
      <c r="J6" s="174"/>
      <c r="K6" s="27"/>
      <c r="L6" s="186">
        <v>220</v>
      </c>
      <c r="M6" s="187">
        <v>0.03</v>
      </c>
      <c r="N6" s="188">
        <v>0.06</v>
      </c>
      <c r="O6" s="187">
        <v>0.06</v>
      </c>
      <c r="P6" s="188">
        <v>0.05</v>
      </c>
      <c r="Q6" s="187">
        <v>0.09</v>
      </c>
      <c r="R6" s="188">
        <v>0.04</v>
      </c>
      <c r="S6" s="187">
        <v>0.05</v>
      </c>
      <c r="T6" s="188">
        <v>0.03</v>
      </c>
      <c r="U6" s="187">
        <v>0.03</v>
      </c>
      <c r="V6" s="189">
        <v>0.03</v>
      </c>
      <c r="W6" s="76"/>
      <c r="X6" s="76"/>
      <c r="Y6" s="76"/>
      <c r="Z6" s="76"/>
    </row>
    <row r="7" spans="1:26">
      <c r="A7" s="2" t="s">
        <v>53</v>
      </c>
      <c r="B7" s="190">
        <v>30.04</v>
      </c>
      <c r="C7" s="85">
        <v>30.06</v>
      </c>
      <c r="D7" s="155">
        <f t="shared" si="5"/>
        <v>30.049999999999997</v>
      </c>
      <c r="E7" s="155">
        <v>30.17</v>
      </c>
      <c r="F7" s="155">
        <v>29.933199999999999</v>
      </c>
      <c r="G7" s="155">
        <f t="shared" si="4"/>
        <v>30.17</v>
      </c>
      <c r="H7" s="155">
        <f t="shared" si="6"/>
        <v>29.93</v>
      </c>
      <c r="I7" s="84">
        <f t="shared" si="7"/>
        <v>30.05</v>
      </c>
      <c r="J7" s="174"/>
      <c r="K7" s="76"/>
      <c r="L7" s="2">
        <v>190</v>
      </c>
      <c r="M7" s="29">
        <v>-9.5000000000002416E-2</v>
      </c>
      <c r="N7" s="29">
        <v>-4.00000000000027E-2</v>
      </c>
      <c r="O7" s="2">
        <v>-7.0000000000000007E-2</v>
      </c>
      <c r="P7" s="2">
        <v>0.03</v>
      </c>
      <c r="Q7" s="2">
        <v>-0.08</v>
      </c>
      <c r="R7" s="2">
        <v>0.06</v>
      </c>
      <c r="S7" s="2">
        <v>-0.05</v>
      </c>
      <c r="T7" s="2">
        <v>0.01</v>
      </c>
      <c r="U7" s="2">
        <v>-0.11</v>
      </c>
      <c r="V7" s="2">
        <v>-0.08</v>
      </c>
      <c r="W7" s="76"/>
      <c r="X7" s="76"/>
      <c r="Y7" s="76"/>
      <c r="Z7" s="76"/>
    </row>
    <row r="8" spans="1:26">
      <c r="A8" s="76"/>
      <c r="B8" s="76"/>
      <c r="C8" s="76"/>
      <c r="D8" s="172">
        <f>AVERAGE(D6:D7)</f>
        <v>30.104999999999997</v>
      </c>
      <c r="E8" s="169"/>
      <c r="F8" s="173"/>
      <c r="G8" s="87"/>
      <c r="H8" s="87"/>
      <c r="I8" s="172">
        <f>AVERAGE(I6:I7)</f>
        <v>30.049999999999997</v>
      </c>
      <c r="J8" s="174">
        <f>I8-D8</f>
        <v>-5.4999999999999716E-2</v>
      </c>
      <c r="K8" s="76"/>
      <c r="L8" s="2">
        <v>210</v>
      </c>
      <c r="M8" s="2">
        <v>-0.03</v>
      </c>
      <c r="N8" s="2">
        <v>0.08</v>
      </c>
      <c r="O8" s="2">
        <v>-0.06</v>
      </c>
      <c r="P8" s="2">
        <v>0.05</v>
      </c>
      <c r="Q8" s="2">
        <v>-0.09</v>
      </c>
      <c r="R8" s="2">
        <v>0.03</v>
      </c>
      <c r="S8" s="2">
        <v>-0.05</v>
      </c>
      <c r="T8" s="2">
        <v>0.01</v>
      </c>
      <c r="U8" s="2">
        <v>-0.05</v>
      </c>
      <c r="V8" s="2">
        <v>0.03</v>
      </c>
      <c r="W8" s="76"/>
      <c r="X8" s="76"/>
      <c r="Y8" s="76"/>
      <c r="Z8" s="76"/>
    </row>
    <row r="9" spans="1:26">
      <c r="A9" s="76"/>
      <c r="B9" s="76"/>
      <c r="C9" s="76"/>
      <c r="D9" s="76"/>
      <c r="E9" s="169"/>
      <c r="F9" s="155"/>
      <c r="G9" s="76"/>
      <c r="H9" s="87"/>
      <c r="I9" s="76"/>
      <c r="J9" s="174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>
      <c r="A10" s="166" t="s">
        <v>43</v>
      </c>
      <c r="B10" s="167" t="s">
        <v>54</v>
      </c>
      <c r="C10" s="76"/>
      <c r="D10" s="2" t="s">
        <v>35</v>
      </c>
      <c r="E10" s="191" t="s">
        <v>55</v>
      </c>
      <c r="F10" s="173"/>
      <c r="G10" s="76" t="s">
        <v>46</v>
      </c>
      <c r="H10" s="29" t="s">
        <v>3</v>
      </c>
      <c r="I10" s="2" t="s">
        <v>35</v>
      </c>
      <c r="J10" s="174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>
      <c r="A11" s="2" t="s">
        <v>48</v>
      </c>
      <c r="B11" s="170">
        <v>29.98</v>
      </c>
      <c r="C11" s="170">
        <v>29.96</v>
      </c>
      <c r="D11" s="84">
        <f t="shared" ref="D11:D12" si="8">AVERAGE(B11:C11)</f>
        <v>29.97</v>
      </c>
      <c r="E11" s="155">
        <v>29.74</v>
      </c>
      <c r="F11" s="155">
        <v>29.701419999999999</v>
      </c>
      <c r="G11" s="155">
        <f t="shared" ref="G11:H11" si="9">ROUND(E11,2)</f>
        <v>29.74</v>
      </c>
      <c r="H11" s="155">
        <f t="shared" si="9"/>
        <v>29.7</v>
      </c>
      <c r="I11" s="155">
        <f t="shared" ref="I11:I12" si="10">AVERAGE(G11:H11)</f>
        <v>29.72</v>
      </c>
      <c r="J11" s="174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>
      <c r="A12" s="2" t="s">
        <v>49</v>
      </c>
      <c r="B12" s="170">
        <v>29.88</v>
      </c>
      <c r="C12" s="170">
        <v>29.89</v>
      </c>
      <c r="D12" s="84">
        <f t="shared" si="8"/>
        <v>29.884999999999998</v>
      </c>
      <c r="E12" s="155">
        <v>29.86</v>
      </c>
      <c r="F12" s="155">
        <v>29.853339999999999</v>
      </c>
      <c r="G12" s="155">
        <f t="shared" ref="G12:H12" si="11">ROUND(E12,2)</f>
        <v>29.86</v>
      </c>
      <c r="H12" s="155">
        <f t="shared" si="11"/>
        <v>29.85</v>
      </c>
      <c r="I12" s="155">
        <f t="shared" si="10"/>
        <v>29.855</v>
      </c>
      <c r="J12" s="174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2"/>
      <c r="B13" s="2"/>
      <c r="C13" s="76"/>
      <c r="D13" s="172">
        <f>AVERAGE(D11:D12)</f>
        <v>29.927499999999998</v>
      </c>
      <c r="E13" s="169"/>
      <c r="F13" s="173"/>
      <c r="G13" s="87"/>
      <c r="H13" s="87"/>
      <c r="I13" s="172">
        <f>AVERAGE(I11:I12)</f>
        <v>29.787500000000001</v>
      </c>
      <c r="J13" s="174">
        <f>I13-D13</f>
        <v>-0.13999999999999702</v>
      </c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>
      <c r="A14" s="76"/>
      <c r="B14" s="76"/>
      <c r="C14" s="76"/>
      <c r="D14" s="76"/>
      <c r="E14" s="169"/>
      <c r="F14" s="155"/>
      <c r="G14" s="181">
        <f t="shared" ref="G14:G16" si="12">ROUND(E14,2)</f>
        <v>0</v>
      </c>
      <c r="H14" s="87"/>
      <c r="I14" s="76"/>
      <c r="J14" s="174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>
      <c r="A15" s="2" t="s">
        <v>52</v>
      </c>
      <c r="B15" s="85">
        <v>30.09</v>
      </c>
      <c r="C15" s="85">
        <v>30.16</v>
      </c>
      <c r="D15" s="84">
        <f t="shared" ref="D15:D16" si="13">AVERAGE(B15:C15)</f>
        <v>30.125</v>
      </c>
      <c r="E15" s="155">
        <v>29.94</v>
      </c>
      <c r="F15" s="155">
        <v>29.936800000000002</v>
      </c>
      <c r="G15" s="155">
        <f t="shared" si="12"/>
        <v>29.94</v>
      </c>
      <c r="H15" s="155">
        <f t="shared" ref="H15:H16" si="14">ROUND(F15,2)</f>
        <v>29.94</v>
      </c>
      <c r="I15" s="84">
        <f t="shared" ref="I15:I16" si="15">AVERAGE(G15:H15)</f>
        <v>29.94</v>
      </c>
      <c r="J15" s="174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>
      <c r="A16" s="2" t="s">
        <v>53</v>
      </c>
      <c r="B16" s="190">
        <v>30.02</v>
      </c>
      <c r="C16" s="85">
        <v>30.04</v>
      </c>
      <c r="D16" s="84">
        <f t="shared" si="13"/>
        <v>30.03</v>
      </c>
      <c r="E16" s="155">
        <v>30.06</v>
      </c>
      <c r="F16" s="155">
        <v>30.058800000000002</v>
      </c>
      <c r="G16" s="155">
        <f t="shared" si="12"/>
        <v>30.06</v>
      </c>
      <c r="H16" s="155">
        <f t="shared" si="14"/>
        <v>30.06</v>
      </c>
      <c r="I16" s="84">
        <f t="shared" si="15"/>
        <v>30.06</v>
      </c>
      <c r="J16" s="174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>
      <c r="A17" s="76"/>
      <c r="B17" s="76"/>
      <c r="C17" s="76"/>
      <c r="D17" s="172">
        <f>AVERAGE(D15:D16)</f>
        <v>30.077500000000001</v>
      </c>
      <c r="E17" s="169"/>
      <c r="F17" s="173"/>
      <c r="G17" s="87"/>
      <c r="H17" s="87"/>
      <c r="I17" s="172">
        <f>AVERAGE(I15:I16)</f>
        <v>30</v>
      </c>
      <c r="J17" s="174">
        <f>I17-D17</f>
        <v>-7.7500000000000568E-2</v>
      </c>
      <c r="K17" s="76"/>
      <c r="L17" s="29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>
      <c r="A18" s="2"/>
      <c r="B18" s="2"/>
      <c r="C18" s="29"/>
      <c r="D18" s="2"/>
      <c r="E18" s="26"/>
      <c r="F18" s="173"/>
      <c r="G18" s="2"/>
      <c r="H18" s="29"/>
      <c r="I18" s="2"/>
      <c r="J18" s="174"/>
      <c r="K18" s="29"/>
      <c r="L18" s="2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>
      <c r="A19" s="166" t="s">
        <v>43</v>
      </c>
      <c r="B19" s="167" t="s">
        <v>56</v>
      </c>
      <c r="C19" s="76"/>
      <c r="D19" s="2" t="s">
        <v>35</v>
      </c>
      <c r="E19" s="168" t="s">
        <v>55</v>
      </c>
      <c r="F19" s="169"/>
      <c r="G19" s="76" t="s">
        <v>46</v>
      </c>
      <c r="H19" s="29" t="s">
        <v>3</v>
      </c>
      <c r="I19" s="2" t="s">
        <v>35</v>
      </c>
      <c r="J19" s="174"/>
      <c r="K19" s="87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>
      <c r="A20" s="2" t="s">
        <v>48</v>
      </c>
      <c r="B20" s="170">
        <v>29.92</v>
      </c>
      <c r="C20" s="170">
        <v>29.92</v>
      </c>
      <c r="D20" s="155">
        <f t="shared" ref="D20:D21" si="16">AVERAGE(B20:C20)</f>
        <v>29.92</v>
      </c>
      <c r="E20" s="155">
        <v>29.78</v>
      </c>
      <c r="F20" s="155">
        <v>29.776260000000001</v>
      </c>
      <c r="G20" s="155">
        <f t="shared" ref="G20:H20" si="17">ROUND(E20,2)</f>
        <v>29.78</v>
      </c>
      <c r="H20" s="155">
        <f t="shared" si="17"/>
        <v>29.78</v>
      </c>
      <c r="I20" s="155">
        <f t="shared" ref="I20:I21" si="18">AVERAGE(G20:H20)</f>
        <v>29.78</v>
      </c>
      <c r="J20" s="174"/>
      <c r="K20" s="87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>
      <c r="A21" s="2" t="s">
        <v>49</v>
      </c>
      <c r="B21" s="170">
        <v>29.85</v>
      </c>
      <c r="C21" s="170">
        <v>29.83</v>
      </c>
      <c r="D21" s="155">
        <f t="shared" si="16"/>
        <v>29.84</v>
      </c>
      <c r="E21" s="155">
        <v>29.89</v>
      </c>
      <c r="F21" s="155">
        <v>29.891010000000001</v>
      </c>
      <c r="G21" s="155">
        <f t="shared" ref="G21:H21" si="19">ROUND(E21,2)</f>
        <v>29.89</v>
      </c>
      <c r="H21" s="155">
        <f t="shared" si="19"/>
        <v>29.89</v>
      </c>
      <c r="I21" s="155">
        <f t="shared" si="18"/>
        <v>29.89</v>
      </c>
      <c r="J21" s="174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>
      <c r="A22" s="2"/>
      <c r="B22" s="2"/>
      <c r="C22" s="76"/>
      <c r="D22" s="172">
        <f>AVERAGE(D20:D21)</f>
        <v>29.880000000000003</v>
      </c>
      <c r="E22" s="169"/>
      <c r="F22" s="173"/>
      <c r="G22" s="87"/>
      <c r="H22" s="87"/>
      <c r="I22" s="172">
        <f>AVERAGE(I20:I21)</f>
        <v>29.835000000000001</v>
      </c>
      <c r="J22" s="174">
        <f>I22-D22</f>
        <v>-4.5000000000001705E-2</v>
      </c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>
      <c r="A23" s="76"/>
      <c r="B23" s="76"/>
      <c r="C23" s="76"/>
      <c r="D23" s="76"/>
      <c r="E23" s="169"/>
      <c r="F23" s="155"/>
      <c r="G23" s="181">
        <f t="shared" ref="G23:G25" si="20">ROUND(E23,2)</f>
        <v>0</v>
      </c>
      <c r="H23" s="87"/>
      <c r="I23" s="76"/>
      <c r="J23" s="174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>
      <c r="A24" s="2" t="s">
        <v>52</v>
      </c>
      <c r="B24" s="85">
        <v>30.12</v>
      </c>
      <c r="C24" s="85">
        <v>30.14</v>
      </c>
      <c r="D24" s="84">
        <f t="shared" ref="D24:D25" si="21">AVERAGE(B24:C24)</f>
        <v>30.130000000000003</v>
      </c>
      <c r="E24" s="155">
        <v>29.96</v>
      </c>
      <c r="F24" s="155">
        <v>29.962399999999999</v>
      </c>
      <c r="G24" s="155">
        <f t="shared" si="20"/>
        <v>29.96</v>
      </c>
      <c r="H24" s="155">
        <f t="shared" ref="H24:H25" si="22">ROUND(F24,2)</f>
        <v>29.96</v>
      </c>
      <c r="I24" s="84">
        <f t="shared" ref="I24:I25" si="23">AVERAGE(G24:H24)</f>
        <v>29.96</v>
      </c>
      <c r="J24" s="174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>
      <c r="A25" s="2" t="s">
        <v>53</v>
      </c>
      <c r="B25" s="190">
        <v>30.03</v>
      </c>
      <c r="C25" s="85">
        <v>30.01</v>
      </c>
      <c r="D25" s="84">
        <f t="shared" si="21"/>
        <v>30.020000000000003</v>
      </c>
      <c r="E25" s="155">
        <v>30.09</v>
      </c>
      <c r="F25" s="155">
        <v>30.086600000000001</v>
      </c>
      <c r="G25" s="155">
        <f t="shared" si="20"/>
        <v>30.09</v>
      </c>
      <c r="H25" s="155">
        <f t="shared" si="22"/>
        <v>30.09</v>
      </c>
      <c r="I25" s="84">
        <f t="shared" si="23"/>
        <v>30.09</v>
      </c>
      <c r="J25" s="174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>
      <c r="A26" s="76"/>
      <c r="B26" s="76"/>
      <c r="C26" s="76"/>
      <c r="D26" s="172">
        <f>AVERAGE(D24:D25)</f>
        <v>30.075000000000003</v>
      </c>
      <c r="E26" s="169"/>
      <c r="F26" s="155"/>
      <c r="G26" s="87"/>
      <c r="H26" s="87"/>
      <c r="I26" s="172">
        <f>AVERAGE(I24:I25)</f>
        <v>30.024999999999999</v>
      </c>
      <c r="J26" s="174">
        <f>I26-D26</f>
        <v>-5.0000000000004263E-2</v>
      </c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>
      <c r="A27" s="76"/>
      <c r="B27" s="76"/>
      <c r="C27" s="76"/>
      <c r="D27" s="76"/>
      <c r="E27" s="169"/>
      <c r="F27" s="155"/>
      <c r="G27" s="76"/>
      <c r="H27" s="87"/>
      <c r="I27" s="76"/>
      <c r="J27" s="17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>
      <c r="A28" s="76"/>
      <c r="B28" s="76"/>
      <c r="C28" s="76"/>
      <c r="D28" s="76"/>
      <c r="E28" s="169"/>
      <c r="F28" s="169"/>
      <c r="G28" s="76"/>
      <c r="H28" s="76"/>
      <c r="I28" s="76"/>
      <c r="J28" s="174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>
      <c r="A29" s="166" t="s">
        <v>43</v>
      </c>
      <c r="B29" s="167" t="s">
        <v>57</v>
      </c>
      <c r="C29" s="76"/>
      <c r="D29" s="2" t="s">
        <v>35</v>
      </c>
      <c r="E29" s="168" t="s">
        <v>55</v>
      </c>
      <c r="F29" s="169"/>
      <c r="G29" s="76" t="s">
        <v>46</v>
      </c>
      <c r="H29" s="29" t="s">
        <v>3</v>
      </c>
      <c r="I29" s="2" t="s">
        <v>35</v>
      </c>
      <c r="J29" s="174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>
      <c r="A30" s="2" t="s">
        <v>48</v>
      </c>
      <c r="B30" s="170">
        <v>29.95</v>
      </c>
      <c r="C30" s="170">
        <v>29.94</v>
      </c>
      <c r="D30" s="155">
        <f t="shared" ref="D30:D31" si="24">AVERAGE(B30:C30)</f>
        <v>29.945</v>
      </c>
      <c r="E30" s="155">
        <v>29.79</v>
      </c>
      <c r="F30" s="155">
        <v>29.775680000000001</v>
      </c>
      <c r="G30" s="155">
        <f t="shared" ref="G30:H30" si="25">ROUND(E30,2)</f>
        <v>29.79</v>
      </c>
      <c r="H30" s="155">
        <f t="shared" si="25"/>
        <v>29.78</v>
      </c>
      <c r="I30" s="155">
        <f t="shared" ref="I30:I31" si="26">AVERAGE(G30:H30)</f>
        <v>29.785</v>
      </c>
      <c r="J30" s="174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>
      <c r="A31" s="2" t="s">
        <v>49</v>
      </c>
      <c r="B31" s="170">
        <v>29.85</v>
      </c>
      <c r="C31" s="170">
        <v>29.86</v>
      </c>
      <c r="D31" s="155">
        <f t="shared" si="24"/>
        <v>29.855</v>
      </c>
      <c r="E31" s="155">
        <v>29.86</v>
      </c>
      <c r="F31" s="155">
        <v>29.871690000000001</v>
      </c>
      <c r="G31" s="155">
        <f t="shared" ref="G31:H31" si="27">ROUND(E31,2)</f>
        <v>29.86</v>
      </c>
      <c r="H31" s="155">
        <f t="shared" si="27"/>
        <v>29.87</v>
      </c>
      <c r="I31" s="155">
        <f t="shared" si="26"/>
        <v>29.865000000000002</v>
      </c>
      <c r="J31" s="174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>
      <c r="A32" s="2"/>
      <c r="B32" s="2"/>
      <c r="C32" s="76"/>
      <c r="D32" s="172">
        <f>AVERAGE(D30:D31)</f>
        <v>29.9</v>
      </c>
      <c r="E32" s="169"/>
      <c r="F32" s="155"/>
      <c r="G32" s="87"/>
      <c r="H32" s="87"/>
      <c r="I32" s="172">
        <f>AVERAGE(I30:I31)</f>
        <v>29.825000000000003</v>
      </c>
      <c r="J32" s="174">
        <f>I32-D32</f>
        <v>-7.4999999999995737E-2</v>
      </c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>
      <c r="A33" s="76"/>
      <c r="B33" s="76"/>
      <c r="C33" s="76"/>
      <c r="D33" s="76"/>
      <c r="E33" s="169"/>
      <c r="F33" s="155"/>
      <c r="G33" s="181">
        <f t="shared" ref="G33:G35" si="28">ROUND(E33,2)</f>
        <v>0</v>
      </c>
      <c r="H33" s="87"/>
      <c r="I33" s="76"/>
      <c r="J33" s="174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>
      <c r="A34" s="2" t="s">
        <v>52</v>
      </c>
      <c r="B34" s="85">
        <v>30.2</v>
      </c>
      <c r="C34" s="85">
        <v>30.15</v>
      </c>
      <c r="D34" s="84">
        <f t="shared" ref="D34:D35" si="29">AVERAGE(B34:C34)</f>
        <v>30.174999999999997</v>
      </c>
      <c r="E34" s="155">
        <v>30.13</v>
      </c>
      <c r="F34" s="155">
        <v>30.000399999999999</v>
      </c>
      <c r="G34" s="155">
        <f t="shared" si="28"/>
        <v>30.13</v>
      </c>
      <c r="H34" s="155">
        <f t="shared" ref="H34:H35" si="30">ROUND(F34,2)</f>
        <v>30</v>
      </c>
      <c r="I34" s="84">
        <f t="shared" ref="I34:I35" si="31">AVERAGE(G34:H34)</f>
        <v>30.064999999999998</v>
      </c>
      <c r="J34" s="174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>
      <c r="A35" s="2" t="s">
        <v>53</v>
      </c>
      <c r="B35" s="190">
        <v>30.01</v>
      </c>
      <c r="C35" s="85">
        <v>30.02</v>
      </c>
      <c r="D35" s="84">
        <f t="shared" si="29"/>
        <v>30.015000000000001</v>
      </c>
      <c r="E35" s="155">
        <v>30.05</v>
      </c>
      <c r="F35" s="155">
        <v>30.078199999999999</v>
      </c>
      <c r="G35" s="155">
        <f t="shared" si="28"/>
        <v>30.05</v>
      </c>
      <c r="H35" s="155">
        <f t="shared" si="30"/>
        <v>30.08</v>
      </c>
      <c r="I35" s="84">
        <f t="shared" si="31"/>
        <v>30.064999999999998</v>
      </c>
      <c r="J35" s="174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>
      <c r="A36" s="76"/>
      <c r="B36" s="76"/>
      <c r="C36" s="76"/>
      <c r="D36" s="172">
        <f>AVERAGE(D34:D35)</f>
        <v>30.094999999999999</v>
      </c>
      <c r="E36" s="169"/>
      <c r="F36" s="155"/>
      <c r="G36" s="87"/>
      <c r="H36" s="87"/>
      <c r="I36" s="172">
        <f>AVERAGE(I34:I35)</f>
        <v>30.064999999999998</v>
      </c>
      <c r="J36" s="174">
        <f>I36-D36</f>
        <v>-3.0000000000001137E-2</v>
      </c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>
      <c r="A37" s="76"/>
      <c r="B37" s="76"/>
      <c r="C37" s="76"/>
      <c r="D37" s="76"/>
      <c r="E37" s="169"/>
      <c r="F37" s="155"/>
      <c r="G37" s="76"/>
      <c r="H37" s="87"/>
      <c r="I37" s="76"/>
      <c r="J37" s="174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>
      <c r="A38" s="76"/>
      <c r="B38" s="76"/>
      <c r="C38" s="76"/>
      <c r="D38" s="76"/>
      <c r="E38" s="169"/>
      <c r="F38" s="169"/>
      <c r="G38" s="76"/>
      <c r="H38" s="76"/>
      <c r="I38" s="76"/>
      <c r="J38" s="174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>
      <c r="A39" s="166" t="s">
        <v>43</v>
      </c>
      <c r="B39" s="167" t="s">
        <v>58</v>
      </c>
      <c r="C39" s="76"/>
      <c r="D39" s="2" t="s">
        <v>35</v>
      </c>
      <c r="E39" s="168" t="s">
        <v>55</v>
      </c>
      <c r="F39" s="169"/>
      <c r="G39" s="76" t="s">
        <v>46</v>
      </c>
      <c r="H39" s="29" t="s">
        <v>3</v>
      </c>
      <c r="I39" s="2" t="s">
        <v>35</v>
      </c>
      <c r="J39" s="174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>
      <c r="A40" s="2" t="s">
        <v>48</v>
      </c>
      <c r="B40" s="170">
        <v>29.92</v>
      </c>
      <c r="C40" s="170">
        <v>29.9</v>
      </c>
      <c r="D40" s="155">
        <f t="shared" ref="D40:D41" si="32">AVERAGE(B40:C40)</f>
        <v>29.91</v>
      </c>
      <c r="E40" s="155">
        <v>29.83</v>
      </c>
      <c r="F40" s="155">
        <v>29.82658</v>
      </c>
      <c r="G40" s="155">
        <f t="shared" ref="G40:H40" si="33">ROUND(E40,2)</f>
        <v>29.83</v>
      </c>
      <c r="H40" s="155">
        <f t="shared" si="33"/>
        <v>29.83</v>
      </c>
      <c r="I40" s="155">
        <f t="shared" ref="I40:I41" si="34">AVERAGE(G40:H40)</f>
        <v>29.83</v>
      </c>
      <c r="J40" s="17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>
      <c r="A41" s="2" t="s">
        <v>49</v>
      </c>
      <c r="B41" s="170">
        <v>29.8</v>
      </c>
      <c r="C41" s="170">
        <v>29.83</v>
      </c>
      <c r="D41" s="155">
        <f t="shared" si="32"/>
        <v>29.814999999999998</v>
      </c>
      <c r="E41" s="155">
        <v>29.73</v>
      </c>
      <c r="F41" s="155">
        <v>29.735939999999999</v>
      </c>
      <c r="G41" s="155">
        <f t="shared" ref="G41:H41" si="35">ROUND(E41,2)</f>
        <v>29.73</v>
      </c>
      <c r="H41" s="155">
        <f t="shared" si="35"/>
        <v>29.74</v>
      </c>
      <c r="I41" s="155">
        <f t="shared" si="34"/>
        <v>29.734999999999999</v>
      </c>
      <c r="J41" s="174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>
      <c r="A42" s="2"/>
      <c r="B42" s="2"/>
      <c r="C42" s="76"/>
      <c r="D42" s="172">
        <f>AVERAGE(D40:D41)</f>
        <v>29.862499999999997</v>
      </c>
      <c r="E42" s="169"/>
      <c r="F42" s="155"/>
      <c r="G42" s="87"/>
      <c r="H42" s="87"/>
      <c r="I42" s="172">
        <f>AVERAGE(I40:I41)</f>
        <v>29.782499999999999</v>
      </c>
      <c r="J42" s="174">
        <f>I42-D42</f>
        <v>-7.9999999999998295E-2</v>
      </c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>
      <c r="A43" s="76"/>
      <c r="B43" s="76"/>
      <c r="C43" s="76"/>
      <c r="D43" s="76"/>
      <c r="E43" s="169"/>
      <c r="F43" s="155"/>
      <c r="G43" s="181">
        <f t="shared" ref="G43:G45" si="36">ROUND(E43,2)</f>
        <v>0</v>
      </c>
      <c r="H43" s="87"/>
      <c r="I43" s="76"/>
      <c r="J43" s="174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>
      <c r="A44" s="2" t="s">
        <v>52</v>
      </c>
      <c r="B44" s="85">
        <v>30.11</v>
      </c>
      <c r="C44" s="85">
        <v>30.11</v>
      </c>
      <c r="D44" s="84">
        <f t="shared" ref="D44:D45" si="37">AVERAGE(B44:C44)</f>
        <v>30.11</v>
      </c>
      <c r="E44" s="155">
        <v>30.12</v>
      </c>
      <c r="F44" s="155">
        <v>30.0669</v>
      </c>
      <c r="G44" s="155">
        <f t="shared" si="36"/>
        <v>30.12</v>
      </c>
      <c r="H44" s="155">
        <f t="shared" ref="H44:H45" si="38">ROUND(F44,2)</f>
        <v>30.07</v>
      </c>
      <c r="I44" s="84">
        <f t="shared" ref="I44:I45" si="39">AVERAGE(G44:H44)</f>
        <v>30.094999999999999</v>
      </c>
      <c r="J44" s="174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>
      <c r="A45" s="2" t="s">
        <v>53</v>
      </c>
      <c r="B45" s="190">
        <v>30.02</v>
      </c>
      <c r="C45" s="85">
        <v>30</v>
      </c>
      <c r="D45" s="84">
        <f t="shared" si="37"/>
        <v>30.009999999999998</v>
      </c>
      <c r="E45" s="155">
        <v>30.01</v>
      </c>
      <c r="F45" s="155">
        <v>29.955100000000002</v>
      </c>
      <c r="G45" s="155">
        <f t="shared" si="36"/>
        <v>30.01</v>
      </c>
      <c r="H45" s="155">
        <f t="shared" si="38"/>
        <v>29.96</v>
      </c>
      <c r="I45" s="84">
        <f t="shared" si="39"/>
        <v>29.984999999999999</v>
      </c>
      <c r="J45" s="174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>
      <c r="A46" s="76"/>
      <c r="B46" s="76"/>
      <c r="C46" s="76"/>
      <c r="D46" s="172">
        <f>AVERAGE(D44:D45)</f>
        <v>30.06</v>
      </c>
      <c r="E46" s="169"/>
      <c r="F46" s="155"/>
      <c r="G46" s="87"/>
      <c r="H46" s="87"/>
      <c r="I46" s="172">
        <f>AVERAGE(I44:I45)</f>
        <v>30.04</v>
      </c>
      <c r="J46" s="174">
        <f>I46-D46</f>
        <v>-1.9999999999999574E-2</v>
      </c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>
      <c r="A47" s="76"/>
      <c r="B47" s="76"/>
      <c r="C47" s="76"/>
      <c r="D47" s="76"/>
      <c r="E47" s="169"/>
      <c r="F47" s="155">
        <f>ROUND(E47,2)</f>
        <v>0</v>
      </c>
      <c r="G47" s="76"/>
      <c r="H47" s="87"/>
      <c r="I47" s="76"/>
      <c r="J47" s="174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>
      <c r="A48" s="76"/>
      <c r="B48" s="76"/>
      <c r="C48" s="76"/>
      <c r="D48" s="76"/>
      <c r="E48" s="169"/>
      <c r="F48" s="169"/>
      <c r="G48" s="76"/>
      <c r="H48" s="76"/>
      <c r="I48" s="76"/>
      <c r="J48" s="174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>
      <c r="A49" s="192" t="s">
        <v>59</v>
      </c>
      <c r="B49" s="6" t="s">
        <v>44</v>
      </c>
      <c r="C49" s="76"/>
      <c r="D49" s="2" t="s">
        <v>35</v>
      </c>
      <c r="E49" s="193" t="s">
        <v>55</v>
      </c>
      <c r="F49" s="169"/>
      <c r="G49" s="76" t="s">
        <v>46</v>
      </c>
      <c r="H49" s="29" t="s">
        <v>3</v>
      </c>
      <c r="I49" s="2" t="s">
        <v>35</v>
      </c>
      <c r="J49" s="194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>
      <c r="A50" s="2" t="s">
        <v>48</v>
      </c>
      <c r="B50" s="170">
        <v>29.97</v>
      </c>
      <c r="C50" s="170">
        <v>29.98</v>
      </c>
      <c r="D50" s="155">
        <f t="shared" ref="D50:D51" si="40">AVERAGE(B50:C50)</f>
        <v>29.975000000000001</v>
      </c>
      <c r="E50" s="155">
        <v>29.82</v>
      </c>
      <c r="F50" s="155">
        <v>29.869309999999999</v>
      </c>
      <c r="G50" s="155">
        <f t="shared" ref="G50:H50" si="41">ROUND(E50,2)</f>
        <v>29.82</v>
      </c>
      <c r="H50" s="155">
        <f t="shared" si="41"/>
        <v>29.87</v>
      </c>
      <c r="I50" s="155">
        <f t="shared" ref="I50:I51" si="42">AVERAGE(G50:H50)</f>
        <v>29.844999999999999</v>
      </c>
      <c r="J50" s="194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>
      <c r="A51" s="2" t="s">
        <v>49</v>
      </c>
      <c r="B51" s="170">
        <v>29.95</v>
      </c>
      <c r="C51" s="170">
        <v>29.91</v>
      </c>
      <c r="D51" s="155">
        <f t="shared" si="40"/>
        <v>29.93</v>
      </c>
      <c r="E51" s="155">
        <v>29.94</v>
      </c>
      <c r="F51" s="155">
        <v>29.94068</v>
      </c>
      <c r="G51" s="155">
        <f t="shared" ref="G51:H51" si="43">ROUND(E51,2)</f>
        <v>29.94</v>
      </c>
      <c r="H51" s="155">
        <f t="shared" si="43"/>
        <v>29.94</v>
      </c>
      <c r="I51" s="155">
        <f t="shared" si="42"/>
        <v>29.94</v>
      </c>
      <c r="J51" s="194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>
      <c r="A52" s="2"/>
      <c r="B52" s="2"/>
      <c r="C52" s="76"/>
      <c r="D52" s="172">
        <f>AVERAGE(D50:D51)</f>
        <v>29.952500000000001</v>
      </c>
      <c r="E52" s="169"/>
      <c r="F52" s="173"/>
      <c r="G52" s="87"/>
      <c r="H52" s="87"/>
      <c r="I52" s="172">
        <f>AVERAGE(I50:I51)</f>
        <v>29.892499999999998</v>
      </c>
      <c r="J52" s="194">
        <f>I52-D52</f>
        <v>-6.0000000000002274E-2</v>
      </c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>
      <c r="A53" s="76"/>
      <c r="B53" s="76"/>
      <c r="C53" s="76"/>
      <c r="D53" s="76"/>
      <c r="E53" s="169"/>
      <c r="F53" s="173"/>
      <c r="G53" s="181">
        <f t="shared" ref="G53:G55" si="44">ROUND(E53,2)</f>
        <v>0</v>
      </c>
      <c r="H53" s="87"/>
      <c r="I53" s="76"/>
      <c r="J53" s="194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>
      <c r="A54" s="2" t="s">
        <v>52</v>
      </c>
      <c r="B54" s="85">
        <v>30.2</v>
      </c>
      <c r="C54" s="85">
        <v>30.28</v>
      </c>
      <c r="D54" s="84">
        <f t="shared" ref="D54:D55" si="45">AVERAGE(B54:C54)</f>
        <v>30.240000000000002</v>
      </c>
      <c r="E54" s="155">
        <v>30.24</v>
      </c>
      <c r="F54" s="155">
        <v>30.1419</v>
      </c>
      <c r="G54" s="155">
        <f t="shared" si="44"/>
        <v>30.24</v>
      </c>
      <c r="H54" s="155">
        <f t="shared" ref="H54:H55" si="46">ROUND(F54,2)</f>
        <v>30.14</v>
      </c>
      <c r="I54" s="84">
        <f t="shared" ref="I54:I55" si="47">AVERAGE(G54:H54)</f>
        <v>30.189999999999998</v>
      </c>
      <c r="J54" s="194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>
      <c r="A55" s="2" t="s">
        <v>53</v>
      </c>
      <c r="B55" s="190">
        <v>30.16</v>
      </c>
      <c r="C55" s="85">
        <v>30.1</v>
      </c>
      <c r="D55" s="84">
        <f t="shared" si="45"/>
        <v>30.130000000000003</v>
      </c>
      <c r="E55" s="155">
        <v>30.36</v>
      </c>
      <c r="F55" s="155">
        <v>30.264199999999999</v>
      </c>
      <c r="G55" s="155">
        <f t="shared" si="44"/>
        <v>30.36</v>
      </c>
      <c r="H55" s="155">
        <f t="shared" si="46"/>
        <v>30.26</v>
      </c>
      <c r="I55" s="84">
        <f t="shared" si="47"/>
        <v>30.310000000000002</v>
      </c>
      <c r="J55" s="194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>
      <c r="A56" s="76"/>
      <c r="B56" s="76"/>
      <c r="C56" s="76"/>
      <c r="D56" s="172">
        <f>AVERAGE(D54:D55)</f>
        <v>30.185000000000002</v>
      </c>
      <c r="E56" s="169"/>
      <c r="F56" s="173"/>
      <c r="G56" s="87"/>
      <c r="H56" s="87"/>
      <c r="I56" s="172">
        <f>AVERAGE(I54:I55)</f>
        <v>30.25</v>
      </c>
      <c r="J56" s="194">
        <f>I56-D56</f>
        <v>6.4999999999997726E-2</v>
      </c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>
      <c r="A57" s="76"/>
      <c r="B57" s="76"/>
      <c r="C57" s="76"/>
      <c r="D57" s="76"/>
      <c r="E57" s="169"/>
      <c r="F57" s="173"/>
      <c r="G57" s="181">
        <f>ROUND(E57,2)</f>
        <v>0</v>
      </c>
      <c r="H57" s="87"/>
      <c r="I57" s="76"/>
      <c r="J57" s="194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>
      <c r="A58" s="192" t="s">
        <v>59</v>
      </c>
      <c r="B58" s="6" t="s">
        <v>54</v>
      </c>
      <c r="C58" s="76"/>
      <c r="D58" s="2" t="s">
        <v>35</v>
      </c>
      <c r="E58" s="193" t="s">
        <v>55</v>
      </c>
      <c r="F58" s="169"/>
      <c r="G58" s="76" t="s">
        <v>46</v>
      </c>
      <c r="H58" s="29" t="s">
        <v>3</v>
      </c>
      <c r="I58" s="2" t="s">
        <v>35</v>
      </c>
      <c r="J58" s="194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>
      <c r="A59" s="2" t="s">
        <v>48</v>
      </c>
      <c r="B59" s="170">
        <v>29.99</v>
      </c>
      <c r="C59" s="170">
        <v>30.03</v>
      </c>
      <c r="D59" s="155">
        <f t="shared" ref="D59:D60" si="48">AVERAGE(B59:C59)</f>
        <v>30.009999999999998</v>
      </c>
      <c r="E59" s="155">
        <v>29.87</v>
      </c>
      <c r="F59" s="155">
        <v>29.869299999999999</v>
      </c>
      <c r="G59" s="155">
        <f t="shared" ref="G59:H59" si="49">ROUND(E59,2)</f>
        <v>29.87</v>
      </c>
      <c r="H59" s="155">
        <f t="shared" si="49"/>
        <v>29.87</v>
      </c>
      <c r="I59" s="155">
        <f t="shared" ref="I59:I60" si="50">AVERAGE(G59:H59)</f>
        <v>29.87</v>
      </c>
      <c r="J59" s="194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>
      <c r="A60" s="2" t="s">
        <v>49</v>
      </c>
      <c r="B60" s="170">
        <v>29.96</v>
      </c>
      <c r="C60" s="170">
        <v>29.97</v>
      </c>
      <c r="D60" s="155">
        <f t="shared" si="48"/>
        <v>29.965</v>
      </c>
      <c r="E60" s="155">
        <v>29.92</v>
      </c>
      <c r="F60" s="155">
        <v>29.927810000000001</v>
      </c>
      <c r="G60" s="155">
        <f t="shared" ref="G60:H60" si="51">ROUND(E60,2)</f>
        <v>29.92</v>
      </c>
      <c r="H60" s="155">
        <f t="shared" si="51"/>
        <v>29.93</v>
      </c>
      <c r="I60" s="155">
        <f t="shared" si="50"/>
        <v>29.925000000000001</v>
      </c>
      <c r="J60" s="194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>
      <c r="A61" s="2"/>
      <c r="B61" s="2"/>
      <c r="C61" s="76"/>
      <c r="D61" s="172">
        <f>AVERAGE(D59:D60)</f>
        <v>29.987499999999997</v>
      </c>
      <c r="E61" s="169"/>
      <c r="F61" s="173"/>
      <c r="G61" s="87"/>
      <c r="H61" s="87"/>
      <c r="I61" s="172">
        <f>AVERAGE(I59:I60)</f>
        <v>29.897500000000001</v>
      </c>
      <c r="J61" s="194">
        <f>I61-D61</f>
        <v>-8.9999999999996305E-2</v>
      </c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>
      <c r="A62" s="76"/>
      <c r="B62" s="76"/>
      <c r="C62" s="76"/>
      <c r="D62" s="76"/>
      <c r="E62" s="169"/>
      <c r="F62" s="173"/>
      <c r="G62" s="181">
        <f t="shared" ref="G62:G64" si="52">ROUND(E62,2)</f>
        <v>0</v>
      </c>
      <c r="H62" s="87"/>
      <c r="I62" s="76"/>
      <c r="J62" s="194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>
      <c r="A63" s="2" t="s">
        <v>52</v>
      </c>
      <c r="B63" s="85">
        <v>30.26</v>
      </c>
      <c r="C63" s="85">
        <v>30.32</v>
      </c>
      <c r="D63" s="84">
        <f t="shared" ref="D63:D64" si="53">AVERAGE(B63:C63)</f>
        <v>30.29</v>
      </c>
      <c r="E63" s="155">
        <v>30.16</v>
      </c>
      <c r="F63" s="155">
        <v>30.121600000000001</v>
      </c>
      <c r="G63" s="155">
        <f t="shared" si="52"/>
        <v>30.16</v>
      </c>
      <c r="H63" s="155">
        <f t="shared" ref="H63:H64" si="54">ROUND(F63,2)</f>
        <v>30.12</v>
      </c>
      <c r="I63" s="84">
        <f t="shared" ref="I63:I64" si="55">AVERAGE(G63:H63)</f>
        <v>30.14</v>
      </c>
      <c r="J63" s="194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>
      <c r="A64" s="2" t="s">
        <v>53</v>
      </c>
      <c r="B64" s="190">
        <v>30.18</v>
      </c>
      <c r="C64" s="85">
        <v>30.08</v>
      </c>
      <c r="D64" s="84">
        <f t="shared" si="53"/>
        <v>30.13</v>
      </c>
      <c r="E64" s="155">
        <v>30.26</v>
      </c>
      <c r="F64" s="155">
        <v>30.228400000000001</v>
      </c>
      <c r="G64" s="155">
        <f t="shared" si="52"/>
        <v>30.26</v>
      </c>
      <c r="H64" s="155">
        <f t="shared" si="54"/>
        <v>30.23</v>
      </c>
      <c r="I64" s="84">
        <f t="shared" si="55"/>
        <v>30.245000000000001</v>
      </c>
      <c r="J64" s="194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>
      <c r="A65" s="76"/>
      <c r="B65" s="76"/>
      <c r="C65" s="76"/>
      <c r="D65" s="172">
        <f>AVERAGE(D63:D64)</f>
        <v>30.21</v>
      </c>
      <c r="E65" s="169"/>
      <c r="F65" s="173"/>
      <c r="G65" s="87"/>
      <c r="H65" s="87"/>
      <c r="I65" s="172">
        <f>AVERAGE(I63:I64)</f>
        <v>30.192500000000003</v>
      </c>
      <c r="J65" s="194">
        <f>I65-D65</f>
        <v>-1.7499999999998295E-2</v>
      </c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>
      <c r="A66" s="76"/>
      <c r="B66" s="76"/>
      <c r="C66" s="76"/>
      <c r="D66" s="76"/>
      <c r="E66" s="169"/>
      <c r="F66" s="173"/>
      <c r="G66" s="181">
        <f>ROUND(E66,2)</f>
        <v>0</v>
      </c>
      <c r="H66" s="87"/>
      <c r="I66" s="76"/>
      <c r="J66" s="194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>
      <c r="A67" s="192" t="s">
        <v>59</v>
      </c>
      <c r="B67" s="6" t="s">
        <v>56</v>
      </c>
      <c r="C67" s="76"/>
      <c r="D67" s="2" t="s">
        <v>35</v>
      </c>
      <c r="E67" s="193" t="s">
        <v>55</v>
      </c>
      <c r="F67" s="169"/>
      <c r="G67" s="76" t="s">
        <v>46</v>
      </c>
      <c r="H67" s="29" t="s">
        <v>3</v>
      </c>
      <c r="I67" s="2" t="s">
        <v>35</v>
      </c>
      <c r="J67" s="194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>
      <c r="A68" s="2" t="s">
        <v>48</v>
      </c>
      <c r="B68" s="170">
        <v>30.07</v>
      </c>
      <c r="C68" s="170">
        <v>30.08</v>
      </c>
      <c r="D68" s="155">
        <f t="shared" ref="D68:D69" si="56">AVERAGE(B68:C68)</f>
        <v>30.074999999999999</v>
      </c>
      <c r="E68" s="155">
        <v>29.94</v>
      </c>
      <c r="F68" s="155">
        <v>29.939969999999999</v>
      </c>
      <c r="G68" s="155">
        <f t="shared" ref="G68:H68" si="57">ROUND(E68,2)</f>
        <v>29.94</v>
      </c>
      <c r="H68" s="155">
        <f t="shared" si="57"/>
        <v>29.94</v>
      </c>
      <c r="I68" s="155">
        <f t="shared" ref="I68:I69" si="58">AVERAGE(G68:H68)</f>
        <v>29.94</v>
      </c>
      <c r="J68" s="194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>
      <c r="A69" s="2" t="s">
        <v>49</v>
      </c>
      <c r="B69" s="170">
        <v>30</v>
      </c>
      <c r="C69" s="170">
        <v>30.01</v>
      </c>
      <c r="D69" s="155">
        <f t="shared" si="56"/>
        <v>30.005000000000003</v>
      </c>
      <c r="E69" s="155">
        <v>30</v>
      </c>
      <c r="F69" s="155">
        <v>29.9954</v>
      </c>
      <c r="G69" s="155">
        <f t="shared" ref="G69:H69" si="59">ROUND(E69,2)</f>
        <v>30</v>
      </c>
      <c r="H69" s="155">
        <f t="shared" si="59"/>
        <v>30</v>
      </c>
      <c r="I69" s="155">
        <f t="shared" si="58"/>
        <v>30</v>
      </c>
      <c r="J69" s="194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>
      <c r="A70" s="2"/>
      <c r="B70" s="2"/>
      <c r="C70" s="76"/>
      <c r="D70" s="172">
        <f>AVERAGE(D68:D69)</f>
        <v>30.04</v>
      </c>
      <c r="E70" s="169"/>
      <c r="F70" s="173"/>
      <c r="G70" s="87"/>
      <c r="H70" s="87"/>
      <c r="I70" s="172">
        <f>AVERAGE(I68:I69)</f>
        <v>29.97</v>
      </c>
      <c r="J70" s="194">
        <f>I70-D70</f>
        <v>-7.0000000000000284E-2</v>
      </c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>
      <c r="A71" s="76"/>
      <c r="B71" s="76"/>
      <c r="C71" s="76"/>
      <c r="D71" s="76"/>
      <c r="E71" s="169"/>
      <c r="F71" s="173"/>
      <c r="G71" s="181">
        <f t="shared" ref="G71:G73" si="60">ROUND(E71,2)</f>
        <v>0</v>
      </c>
      <c r="H71" s="87"/>
      <c r="I71" s="76"/>
      <c r="J71" s="194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>
      <c r="A72" s="2" t="s">
        <v>52</v>
      </c>
      <c r="B72" s="85">
        <v>30.3</v>
      </c>
      <c r="C72" s="85">
        <v>30.33</v>
      </c>
      <c r="D72" s="84">
        <f t="shared" ref="D72:D73" si="61">AVERAGE(B72:C72)</f>
        <v>30.314999999999998</v>
      </c>
      <c r="E72" s="155">
        <v>30.22</v>
      </c>
      <c r="F72" s="155">
        <v>30.186800000000002</v>
      </c>
      <c r="G72" s="155">
        <f t="shared" si="60"/>
        <v>30.22</v>
      </c>
      <c r="H72" s="155">
        <f t="shared" ref="H72:H73" si="62">ROUND(F72,2)</f>
        <v>30.19</v>
      </c>
      <c r="I72" s="84">
        <f t="shared" ref="I72:I73" si="63">AVERAGE(G72:H72)</f>
        <v>30.204999999999998</v>
      </c>
      <c r="J72" s="194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>
      <c r="A73" s="2" t="s">
        <v>53</v>
      </c>
      <c r="B73" s="190">
        <v>30.2</v>
      </c>
      <c r="C73" s="85">
        <v>30.11</v>
      </c>
      <c r="D73" s="84">
        <f t="shared" si="61"/>
        <v>30.155000000000001</v>
      </c>
      <c r="E73" s="155">
        <v>30.34</v>
      </c>
      <c r="F73" s="155">
        <v>30.3095</v>
      </c>
      <c r="G73" s="155">
        <f t="shared" si="60"/>
        <v>30.34</v>
      </c>
      <c r="H73" s="155">
        <f t="shared" si="62"/>
        <v>30.31</v>
      </c>
      <c r="I73" s="84">
        <f t="shared" si="63"/>
        <v>30.324999999999999</v>
      </c>
      <c r="J73" s="194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>
      <c r="A74" s="76"/>
      <c r="B74" s="76"/>
      <c r="C74" s="76"/>
      <c r="D74" s="172">
        <f>AVERAGE(D72:D73)</f>
        <v>30.234999999999999</v>
      </c>
      <c r="E74" s="169"/>
      <c r="F74" s="173"/>
      <c r="G74" s="87"/>
      <c r="H74" s="87"/>
      <c r="I74" s="172">
        <f>AVERAGE(I72:I73)</f>
        <v>30.265000000000001</v>
      </c>
      <c r="J74" s="194">
        <f>I74-D74</f>
        <v>3.0000000000001137E-2</v>
      </c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>
      <c r="A75" s="76"/>
      <c r="B75" s="76"/>
      <c r="C75" s="76"/>
      <c r="D75" s="76"/>
      <c r="E75" s="169"/>
      <c r="F75" s="173"/>
      <c r="G75" s="181">
        <f>ROUND(E75,2)</f>
        <v>0</v>
      </c>
      <c r="H75" s="87"/>
      <c r="I75" s="76"/>
      <c r="J75" s="194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>
      <c r="A76" s="192" t="s">
        <v>59</v>
      </c>
      <c r="B76" s="6" t="s">
        <v>57</v>
      </c>
      <c r="C76" s="76"/>
      <c r="D76" s="2" t="s">
        <v>35</v>
      </c>
      <c r="E76" s="193" t="s">
        <v>55</v>
      </c>
      <c r="F76" s="169"/>
      <c r="G76" s="76" t="s">
        <v>46</v>
      </c>
      <c r="H76" s="29" t="s">
        <v>3</v>
      </c>
      <c r="I76" s="2" t="s">
        <v>35</v>
      </c>
      <c r="J76" s="194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>
      <c r="A77" s="2" t="s">
        <v>48</v>
      </c>
      <c r="B77" s="170">
        <v>30.07</v>
      </c>
      <c r="C77" s="170">
        <v>30.07</v>
      </c>
      <c r="D77" s="155">
        <f t="shared" ref="D77:D78" si="64">AVERAGE(B77:C77)</f>
        <v>30.07</v>
      </c>
      <c r="E77" s="155">
        <v>29.91</v>
      </c>
      <c r="F77" s="155">
        <v>29.91488</v>
      </c>
      <c r="G77" s="155">
        <f t="shared" ref="G77:H77" si="65">ROUND(E77,2)</f>
        <v>29.91</v>
      </c>
      <c r="H77" s="155">
        <f t="shared" si="65"/>
        <v>29.91</v>
      </c>
      <c r="I77" s="155">
        <f t="shared" ref="I77:I78" si="66">AVERAGE(G77:H77)</f>
        <v>29.91</v>
      </c>
      <c r="J77" s="194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>
      <c r="A78" s="2" t="s">
        <v>49</v>
      </c>
      <c r="B78" s="170">
        <v>30.01</v>
      </c>
      <c r="C78" s="170">
        <v>29.99</v>
      </c>
      <c r="D78" s="155">
        <f t="shared" si="64"/>
        <v>30</v>
      </c>
      <c r="E78" s="155">
        <v>29.97</v>
      </c>
      <c r="F78" s="155">
        <v>29.964030000000001</v>
      </c>
      <c r="G78" s="155">
        <f t="shared" ref="G78:H78" si="67">ROUND(E78,2)</f>
        <v>29.97</v>
      </c>
      <c r="H78" s="155">
        <f t="shared" si="67"/>
        <v>29.96</v>
      </c>
      <c r="I78" s="155">
        <f t="shared" si="66"/>
        <v>29.965</v>
      </c>
      <c r="J78" s="194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>
      <c r="A79" s="2"/>
      <c r="B79" s="2"/>
      <c r="C79" s="76"/>
      <c r="D79" s="172">
        <f>AVERAGE(D77:D78)</f>
        <v>30.035</v>
      </c>
      <c r="E79" s="169"/>
      <c r="F79" s="173"/>
      <c r="G79" s="87"/>
      <c r="H79" s="87"/>
      <c r="I79" s="172">
        <f>AVERAGE(I77:I78)</f>
        <v>29.9375</v>
      </c>
      <c r="J79" s="194">
        <f>I79-D79</f>
        <v>-9.7500000000000142E-2</v>
      </c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>
      <c r="A80" s="76"/>
      <c r="B80" s="76"/>
      <c r="C80" s="76"/>
      <c r="D80" s="76"/>
      <c r="E80" s="169"/>
      <c r="F80" s="173"/>
      <c r="G80" s="181">
        <f t="shared" ref="G80:G82" si="68">ROUND(E80,2)</f>
        <v>0</v>
      </c>
      <c r="H80" s="87"/>
      <c r="I80" s="76"/>
      <c r="J80" s="194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>
      <c r="A81" s="2" t="s">
        <v>52</v>
      </c>
      <c r="B81" s="85">
        <v>30.32</v>
      </c>
      <c r="C81" s="85">
        <v>30.25</v>
      </c>
      <c r="D81" s="84">
        <f t="shared" ref="D81:D82" si="69">AVERAGE(B81:C81)</f>
        <v>30.285</v>
      </c>
      <c r="E81" s="155">
        <v>30.19</v>
      </c>
      <c r="F81" s="155">
        <v>30.193000000000001</v>
      </c>
      <c r="G81" s="155">
        <f t="shared" si="68"/>
        <v>30.19</v>
      </c>
      <c r="H81" s="155">
        <f t="shared" ref="H81:H82" si="70">ROUND(F81,2)</f>
        <v>30.19</v>
      </c>
      <c r="I81" s="84">
        <f t="shared" ref="I81:I82" si="71">AVERAGE(G81:H81)</f>
        <v>30.19</v>
      </c>
      <c r="J81" s="194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>
      <c r="A82" s="2" t="s">
        <v>53</v>
      </c>
      <c r="B82" s="190">
        <v>30.15</v>
      </c>
      <c r="C82" s="85">
        <v>30.19</v>
      </c>
      <c r="D82" s="84">
        <f t="shared" si="69"/>
        <v>30.17</v>
      </c>
      <c r="E82" s="155">
        <v>30.29</v>
      </c>
      <c r="F82" s="155">
        <v>30.286999999999999</v>
      </c>
      <c r="G82" s="155">
        <f t="shared" si="68"/>
        <v>30.29</v>
      </c>
      <c r="H82" s="155">
        <f t="shared" si="70"/>
        <v>30.29</v>
      </c>
      <c r="I82" s="84">
        <f t="shared" si="71"/>
        <v>30.29</v>
      </c>
      <c r="J82" s="194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>
      <c r="A83" s="76"/>
      <c r="B83" s="76"/>
      <c r="C83" s="76"/>
      <c r="D83" s="172">
        <f>AVERAGE(D81:D82)</f>
        <v>30.227499999999999</v>
      </c>
      <c r="E83" s="169"/>
      <c r="F83" s="173"/>
      <c r="G83" s="87"/>
      <c r="H83" s="87"/>
      <c r="I83" s="172">
        <f>AVERAGE(I81:I82)</f>
        <v>30.240000000000002</v>
      </c>
      <c r="J83" s="194">
        <f>I83-D83</f>
        <v>1.2500000000002842E-2</v>
      </c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>
      <c r="A84" s="76"/>
      <c r="B84" s="76"/>
      <c r="C84" s="76"/>
      <c r="D84" s="76"/>
      <c r="E84" s="169"/>
      <c r="F84" s="173"/>
      <c r="G84" s="181">
        <f>ROUND(E84,2)</f>
        <v>0</v>
      </c>
      <c r="H84" s="87"/>
      <c r="I84" s="76"/>
      <c r="J84" s="194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>
      <c r="A85" s="192" t="s">
        <v>59</v>
      </c>
      <c r="B85" s="6" t="s">
        <v>58</v>
      </c>
      <c r="C85" s="76"/>
      <c r="D85" s="2" t="s">
        <v>35</v>
      </c>
      <c r="E85" s="193" t="s">
        <v>55</v>
      </c>
      <c r="F85" s="169"/>
      <c r="G85" s="76" t="s">
        <v>46</v>
      </c>
      <c r="H85" s="29" t="s">
        <v>3</v>
      </c>
      <c r="I85" s="2" t="s">
        <v>35</v>
      </c>
      <c r="J85" s="194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>
      <c r="A86" s="2" t="s">
        <v>48</v>
      </c>
      <c r="B86" s="170">
        <v>30.04</v>
      </c>
      <c r="C86" s="170">
        <v>30.03</v>
      </c>
      <c r="D86" s="155">
        <f t="shared" ref="D86:D87" si="72">AVERAGE(B86:C86)</f>
        <v>30.035</v>
      </c>
      <c r="E86" s="155">
        <v>29.9</v>
      </c>
      <c r="F86" s="155">
        <v>29.912990000000001</v>
      </c>
      <c r="G86" s="155">
        <f t="shared" ref="G86:H86" si="73">ROUND(E86,2)</f>
        <v>29.9</v>
      </c>
      <c r="H86" s="155">
        <f t="shared" si="73"/>
        <v>29.91</v>
      </c>
      <c r="I86" s="155">
        <f t="shared" ref="I86:I87" si="74">AVERAGE(G86:H86)</f>
        <v>29.905000000000001</v>
      </c>
      <c r="J86" s="194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>
      <c r="A87" s="2" t="s">
        <v>49</v>
      </c>
      <c r="B87" s="170">
        <v>29.99</v>
      </c>
      <c r="C87" s="170">
        <v>29.98</v>
      </c>
      <c r="D87" s="155">
        <f t="shared" si="72"/>
        <v>29.984999999999999</v>
      </c>
      <c r="E87" s="155">
        <v>29.97</v>
      </c>
      <c r="F87" s="155">
        <v>29.99221</v>
      </c>
      <c r="G87" s="155">
        <f t="shared" ref="G87:H87" si="75">ROUND(E87,2)</f>
        <v>29.97</v>
      </c>
      <c r="H87" s="155">
        <f t="shared" si="75"/>
        <v>29.99</v>
      </c>
      <c r="I87" s="155">
        <f t="shared" si="74"/>
        <v>29.979999999999997</v>
      </c>
      <c r="J87" s="194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>
      <c r="A88" s="2"/>
      <c r="B88" s="2"/>
      <c r="C88" s="76"/>
      <c r="D88" s="172">
        <f>AVERAGE(D86:D87)</f>
        <v>30.009999999999998</v>
      </c>
      <c r="E88" s="169"/>
      <c r="F88" s="173"/>
      <c r="G88" s="87"/>
      <c r="H88" s="87"/>
      <c r="I88" s="172">
        <f>AVERAGE(I86:I87)</f>
        <v>29.942499999999999</v>
      </c>
      <c r="J88" s="194">
        <f>I88-D88</f>
        <v>-6.7499999999999005E-2</v>
      </c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>
      <c r="A89" s="76"/>
      <c r="B89" s="76"/>
      <c r="C89" s="76"/>
      <c r="D89" s="76"/>
      <c r="E89" s="169"/>
      <c r="F89" s="173"/>
      <c r="G89" s="181">
        <f t="shared" ref="G89:G91" si="76">ROUND(E89,2)</f>
        <v>0</v>
      </c>
      <c r="H89" s="87"/>
      <c r="I89" s="76"/>
      <c r="J89" s="194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>
      <c r="A90" s="2" t="s">
        <v>52</v>
      </c>
      <c r="B90" s="85">
        <v>30.33</v>
      </c>
      <c r="C90" s="85">
        <v>30.25</v>
      </c>
      <c r="D90" s="84">
        <f t="shared" ref="D90:D91" si="77">AVERAGE(B90:C90)</f>
        <v>30.29</v>
      </c>
      <c r="E90" s="155">
        <v>30.21</v>
      </c>
      <c r="F90" s="155">
        <v>30.214400000000001</v>
      </c>
      <c r="G90" s="155">
        <f t="shared" si="76"/>
        <v>30.21</v>
      </c>
      <c r="H90" s="155">
        <f t="shared" ref="H90:H91" si="78">ROUND(F90,2)</f>
        <v>30.21</v>
      </c>
      <c r="I90" s="84">
        <f t="shared" ref="I90:I91" si="79">AVERAGE(G90:H90)</f>
        <v>30.21</v>
      </c>
      <c r="J90" s="194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>
      <c r="A91" s="2" t="s">
        <v>53</v>
      </c>
      <c r="B91" s="190">
        <v>30.12</v>
      </c>
      <c r="C91" s="85">
        <v>30.18</v>
      </c>
      <c r="D91" s="84">
        <f t="shared" si="77"/>
        <v>30.15</v>
      </c>
      <c r="E91" s="155">
        <v>30.37</v>
      </c>
      <c r="F91" s="155">
        <v>30.366299999999999</v>
      </c>
      <c r="G91" s="155">
        <f t="shared" si="76"/>
        <v>30.37</v>
      </c>
      <c r="H91" s="155">
        <f t="shared" si="78"/>
        <v>30.37</v>
      </c>
      <c r="I91" s="84">
        <f t="shared" si="79"/>
        <v>30.37</v>
      </c>
      <c r="J91" s="194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>
      <c r="A92" s="76"/>
      <c r="B92" s="76"/>
      <c r="C92" s="76"/>
      <c r="D92" s="172">
        <f>AVERAGE(D90:D91)</f>
        <v>30.22</v>
      </c>
      <c r="E92" s="169"/>
      <c r="F92" s="173"/>
      <c r="G92" s="87"/>
      <c r="H92" s="87"/>
      <c r="I92" s="172">
        <f>AVERAGE(I90:I91)</f>
        <v>30.29</v>
      </c>
      <c r="J92" s="194">
        <f>I92-D92</f>
        <v>7.0000000000000284E-2</v>
      </c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>
      <c r="A93" s="76"/>
      <c r="B93" s="76"/>
      <c r="C93" s="76"/>
      <c r="D93" s="76"/>
      <c r="E93" s="169"/>
      <c r="F93" s="155">
        <f>ROUND(E93,2)</f>
        <v>0</v>
      </c>
      <c r="G93" s="76"/>
      <c r="H93" s="87"/>
      <c r="I93" s="76"/>
      <c r="J93" s="174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>
      <c r="A94" s="195" t="s">
        <v>60</v>
      </c>
      <c r="B94" s="196" t="s">
        <v>44</v>
      </c>
      <c r="C94" s="76"/>
      <c r="D94" s="2" t="s">
        <v>35</v>
      </c>
      <c r="E94" s="197" t="s">
        <v>55</v>
      </c>
      <c r="F94" s="169"/>
      <c r="G94" s="76" t="s">
        <v>46</v>
      </c>
      <c r="H94" s="29" t="s">
        <v>3</v>
      </c>
      <c r="I94" s="2" t="s">
        <v>35</v>
      </c>
      <c r="J94" s="174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>
      <c r="A95" s="2" t="s">
        <v>48</v>
      </c>
      <c r="B95" s="170">
        <v>29.99</v>
      </c>
      <c r="C95" s="170">
        <v>29.98</v>
      </c>
      <c r="D95" s="155">
        <f t="shared" ref="D95:D96" si="80">AVERAGE(B95:C95)</f>
        <v>29.984999999999999</v>
      </c>
      <c r="E95" s="155">
        <v>29.95</v>
      </c>
      <c r="F95" s="155">
        <v>29.957889999999999</v>
      </c>
      <c r="G95" s="155">
        <f t="shared" ref="G95:H95" si="81">ROUND(E95,2)</f>
        <v>29.95</v>
      </c>
      <c r="H95" s="155">
        <f t="shared" si="81"/>
        <v>29.96</v>
      </c>
      <c r="I95" s="155">
        <f t="shared" ref="I95:I96" si="82">AVERAGE(G95:H95)</f>
        <v>29.954999999999998</v>
      </c>
      <c r="J95" s="174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>
      <c r="A96" s="2" t="s">
        <v>49</v>
      </c>
      <c r="B96" s="170">
        <v>29.93</v>
      </c>
      <c r="C96" s="170">
        <v>29.92</v>
      </c>
      <c r="D96" s="155">
        <f t="shared" si="80"/>
        <v>29.925000000000001</v>
      </c>
      <c r="E96" s="155">
        <v>30</v>
      </c>
      <c r="F96" s="155">
        <v>30.008590000000002</v>
      </c>
      <c r="G96" s="155">
        <f t="shared" ref="G96:H96" si="83">ROUND(E96,2)</f>
        <v>30</v>
      </c>
      <c r="H96" s="155">
        <f t="shared" si="83"/>
        <v>30.01</v>
      </c>
      <c r="I96" s="155">
        <f t="shared" si="82"/>
        <v>30.005000000000003</v>
      </c>
      <c r="J96" s="174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>
      <c r="A97" s="2"/>
      <c r="B97" s="2"/>
      <c r="C97" s="76"/>
      <c r="D97" s="172">
        <f>AVERAGE(D95:D96)</f>
        <v>29.954999999999998</v>
      </c>
      <c r="E97" s="169"/>
      <c r="F97" s="155"/>
      <c r="G97" s="87"/>
      <c r="H97" s="87"/>
      <c r="I97" s="172">
        <f>AVERAGE(I95:I96)</f>
        <v>29.98</v>
      </c>
      <c r="J97" s="174">
        <f>I97-D97</f>
        <v>2.5000000000002132E-2</v>
      </c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>
      <c r="A98" s="76"/>
      <c r="B98" s="76"/>
      <c r="C98" s="76"/>
      <c r="D98" s="76"/>
      <c r="E98" s="169"/>
      <c r="F98" s="155"/>
      <c r="G98" s="181">
        <f t="shared" ref="G98:G100" si="84">ROUND(E98,2)</f>
        <v>0</v>
      </c>
      <c r="H98" s="87"/>
      <c r="I98" s="76"/>
      <c r="J98" s="174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>
      <c r="A99" s="2" t="s">
        <v>52</v>
      </c>
      <c r="B99" s="85">
        <v>30.14</v>
      </c>
      <c r="C99" s="85">
        <v>30.31</v>
      </c>
      <c r="D99" s="84">
        <f t="shared" ref="D99:D100" si="85">AVERAGE(B99:C99)</f>
        <v>30.225000000000001</v>
      </c>
      <c r="E99" s="155">
        <v>30.22</v>
      </c>
      <c r="F99" s="155">
        <v>30.253699999999998</v>
      </c>
      <c r="G99" s="155">
        <f t="shared" si="84"/>
        <v>30.22</v>
      </c>
      <c r="H99" s="155">
        <f t="shared" ref="H99:H100" si="86">ROUND(F99,2)</f>
        <v>30.25</v>
      </c>
      <c r="I99" s="84">
        <f t="shared" ref="I99:I100" si="87">AVERAGE(G99:H99)</f>
        <v>30.234999999999999</v>
      </c>
      <c r="J99" s="174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>
      <c r="A100" s="2" t="s">
        <v>53</v>
      </c>
      <c r="B100" s="190">
        <v>30.16</v>
      </c>
      <c r="C100" s="85">
        <v>30.26</v>
      </c>
      <c r="D100" s="84">
        <f t="shared" si="85"/>
        <v>30.21</v>
      </c>
      <c r="E100" s="155">
        <v>30.31</v>
      </c>
      <c r="F100" s="155">
        <v>30.352</v>
      </c>
      <c r="G100" s="155">
        <f t="shared" si="84"/>
        <v>30.31</v>
      </c>
      <c r="H100" s="155">
        <f t="shared" si="86"/>
        <v>30.35</v>
      </c>
      <c r="I100" s="84">
        <f t="shared" si="87"/>
        <v>30.33</v>
      </c>
      <c r="J100" s="174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>
      <c r="A101" s="76"/>
      <c r="B101" s="76"/>
      <c r="C101" s="76"/>
      <c r="D101" s="172">
        <f>AVERAGE(D99:D100)</f>
        <v>30.217500000000001</v>
      </c>
      <c r="E101" s="169"/>
      <c r="F101" s="155"/>
      <c r="G101" s="87"/>
      <c r="H101" s="87"/>
      <c r="I101" s="172">
        <f>AVERAGE(I99:I100)</f>
        <v>30.282499999999999</v>
      </c>
      <c r="J101" s="174">
        <f>I101-D101</f>
        <v>6.4999999999997726E-2</v>
      </c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>
      <c r="A102" s="76"/>
      <c r="B102" s="76"/>
      <c r="C102" s="76"/>
      <c r="D102" s="76"/>
      <c r="E102" s="169"/>
      <c r="F102" s="155"/>
      <c r="G102" s="76"/>
      <c r="H102" s="87"/>
      <c r="I102" s="76"/>
      <c r="J102" s="174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>
      <c r="A103" s="76"/>
      <c r="B103" s="76"/>
      <c r="C103" s="76"/>
      <c r="D103" s="76"/>
      <c r="E103" s="169"/>
      <c r="F103" s="169"/>
      <c r="G103" s="76"/>
      <c r="H103" s="76"/>
      <c r="I103" s="76"/>
      <c r="J103" s="174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>
      <c r="A104" s="195" t="s">
        <v>60</v>
      </c>
      <c r="B104" s="196" t="s">
        <v>54</v>
      </c>
      <c r="C104" s="76"/>
      <c r="D104" s="2" t="s">
        <v>35</v>
      </c>
      <c r="E104" s="197" t="s">
        <v>55</v>
      </c>
      <c r="F104" s="169"/>
      <c r="G104" s="76" t="s">
        <v>46</v>
      </c>
      <c r="H104" s="29" t="s">
        <v>3</v>
      </c>
      <c r="I104" s="2" t="s">
        <v>35</v>
      </c>
      <c r="J104" s="174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>
      <c r="A105" s="2" t="s">
        <v>48</v>
      </c>
      <c r="B105" s="170">
        <v>29.91</v>
      </c>
      <c r="C105" s="170">
        <v>29.99</v>
      </c>
      <c r="D105" s="155">
        <f t="shared" ref="D105:D106" si="88">AVERAGE(B105:C105)</f>
        <v>29.95</v>
      </c>
      <c r="E105" s="155">
        <v>30.03</v>
      </c>
      <c r="F105" s="155">
        <v>29.961020000000001</v>
      </c>
      <c r="G105" s="155">
        <f t="shared" ref="G105:H105" si="89">ROUND(E105,2)</f>
        <v>30.03</v>
      </c>
      <c r="H105" s="155">
        <f t="shared" si="89"/>
        <v>29.96</v>
      </c>
      <c r="I105" s="155">
        <f t="shared" ref="I105:I106" si="90">AVERAGE(G105:H105)</f>
        <v>29.995000000000001</v>
      </c>
      <c r="J105" s="174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>
      <c r="A106" s="2" t="s">
        <v>49</v>
      </c>
      <c r="B106" s="170">
        <v>29.92</v>
      </c>
      <c r="C106" s="170">
        <v>29.94</v>
      </c>
      <c r="D106" s="155">
        <f t="shared" si="88"/>
        <v>29.93</v>
      </c>
      <c r="E106" s="155">
        <v>29.96</v>
      </c>
      <c r="F106" s="155">
        <v>30.032969999999999</v>
      </c>
      <c r="G106" s="155">
        <f t="shared" ref="G106:H106" si="91">ROUND(E106,2)</f>
        <v>29.96</v>
      </c>
      <c r="H106" s="155">
        <f t="shared" si="91"/>
        <v>30.03</v>
      </c>
      <c r="I106" s="155">
        <f t="shared" si="90"/>
        <v>29.995000000000001</v>
      </c>
      <c r="J106" s="174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>
      <c r="A107" s="2"/>
      <c r="B107" s="2"/>
      <c r="C107" s="76"/>
      <c r="D107" s="172">
        <f>AVERAGE(D105:D106)</f>
        <v>29.939999999999998</v>
      </c>
      <c r="E107" s="169"/>
      <c r="F107" s="155"/>
      <c r="G107" s="87"/>
      <c r="H107" s="87"/>
      <c r="I107" s="172">
        <f>AVERAGE(I105:I106)</f>
        <v>29.995000000000001</v>
      </c>
      <c r="J107" s="174">
        <f>I107-D107</f>
        <v>5.5000000000003268E-2</v>
      </c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>
      <c r="A108" s="76"/>
      <c r="B108" s="76"/>
      <c r="C108" s="76"/>
      <c r="D108" s="76"/>
      <c r="E108" s="169"/>
      <c r="F108" s="155"/>
      <c r="G108" s="181">
        <f t="shared" ref="G108:G110" si="92">ROUND(E108,2)</f>
        <v>0</v>
      </c>
      <c r="H108" s="87"/>
      <c r="I108" s="76"/>
      <c r="J108" s="174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>
      <c r="A109" s="2" t="s">
        <v>52</v>
      </c>
      <c r="B109" s="85">
        <v>30.29</v>
      </c>
      <c r="C109" s="85">
        <v>30.34</v>
      </c>
      <c r="D109" s="84">
        <f t="shared" ref="D109:D110" si="93">AVERAGE(B109:C109)</f>
        <v>30.314999999999998</v>
      </c>
      <c r="E109" s="155">
        <v>30.4</v>
      </c>
      <c r="F109" s="155">
        <v>30.346900000000002</v>
      </c>
      <c r="G109" s="155">
        <f t="shared" si="92"/>
        <v>30.4</v>
      </c>
      <c r="H109" s="155">
        <f t="shared" ref="H109:H110" si="94">ROUND(F109,2)</f>
        <v>30.35</v>
      </c>
      <c r="I109" s="84">
        <f t="shared" ref="I109:I110" si="95">AVERAGE(G109:H109)</f>
        <v>30.375</v>
      </c>
      <c r="J109" s="174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>
      <c r="A110" s="2" t="s">
        <v>53</v>
      </c>
      <c r="B110" s="190">
        <v>30.24</v>
      </c>
      <c r="C110" s="85">
        <v>30.16</v>
      </c>
      <c r="D110" s="84">
        <f t="shared" si="93"/>
        <v>30.2</v>
      </c>
      <c r="E110" s="155">
        <v>30.28</v>
      </c>
      <c r="F110" s="155">
        <v>30.221800000000002</v>
      </c>
      <c r="G110" s="155">
        <f t="shared" si="92"/>
        <v>30.28</v>
      </c>
      <c r="H110" s="155">
        <f t="shared" si="94"/>
        <v>30.22</v>
      </c>
      <c r="I110" s="84">
        <f t="shared" si="95"/>
        <v>30.25</v>
      </c>
      <c r="J110" s="174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>
      <c r="A111" s="76"/>
      <c r="B111" s="76"/>
      <c r="C111" s="76"/>
      <c r="D111" s="172">
        <f>AVERAGE(D109:D110)</f>
        <v>30.2575</v>
      </c>
      <c r="E111" s="169"/>
      <c r="F111" s="155"/>
      <c r="G111" s="87"/>
      <c r="H111" s="87"/>
      <c r="I111" s="172">
        <f>AVERAGE(I109:I110)</f>
        <v>30.3125</v>
      </c>
      <c r="J111" s="174">
        <f>I111-D111</f>
        <v>5.4999999999999716E-2</v>
      </c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>
      <c r="A112" s="76"/>
      <c r="B112" s="76"/>
      <c r="C112" s="76"/>
      <c r="D112" s="76"/>
      <c r="E112" s="169"/>
      <c r="F112" s="155"/>
      <c r="G112" s="76"/>
      <c r="H112" s="87"/>
      <c r="I112" s="76"/>
      <c r="J112" s="174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>
      <c r="A113" s="195" t="s">
        <v>60</v>
      </c>
      <c r="B113" s="196" t="s">
        <v>56</v>
      </c>
      <c r="C113" s="76"/>
      <c r="D113" s="2" t="s">
        <v>35</v>
      </c>
      <c r="E113" s="197" t="s">
        <v>55</v>
      </c>
      <c r="F113" s="169"/>
      <c r="G113" s="76" t="s">
        <v>46</v>
      </c>
      <c r="H113" s="29" t="s">
        <v>3</v>
      </c>
      <c r="I113" s="2" t="s">
        <v>35</v>
      </c>
      <c r="J113" s="174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>
      <c r="A114" s="2" t="s">
        <v>48</v>
      </c>
      <c r="B114" s="170">
        <v>29.89</v>
      </c>
      <c r="C114" s="170">
        <v>29.89</v>
      </c>
      <c r="D114" s="155">
        <f t="shared" ref="D114:D115" si="96">AVERAGE(B114:C114)</f>
        <v>29.89</v>
      </c>
      <c r="E114" s="155">
        <v>30</v>
      </c>
      <c r="F114" s="155">
        <v>29.998329999999999</v>
      </c>
      <c r="G114" s="155">
        <f t="shared" ref="G114:H114" si="97">ROUND(E114,2)</f>
        <v>30</v>
      </c>
      <c r="H114" s="155">
        <f t="shared" si="97"/>
        <v>30</v>
      </c>
      <c r="I114" s="155">
        <f t="shared" ref="I114:I115" si="98">AVERAGE(G114:H114)</f>
        <v>30</v>
      </c>
      <c r="J114" s="174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>
      <c r="A115" s="2" t="s">
        <v>49</v>
      </c>
      <c r="B115" s="170">
        <v>29.9</v>
      </c>
      <c r="C115" s="170">
        <v>29.86</v>
      </c>
      <c r="D115" s="155">
        <f t="shared" si="96"/>
        <v>29.88</v>
      </c>
      <c r="E115" s="155">
        <v>29.94</v>
      </c>
      <c r="F115" s="155">
        <v>29.939419999999998</v>
      </c>
      <c r="G115" s="155">
        <f t="shared" ref="G115:H115" si="99">ROUND(E115,2)</f>
        <v>29.94</v>
      </c>
      <c r="H115" s="155">
        <f t="shared" si="99"/>
        <v>29.94</v>
      </c>
      <c r="I115" s="155">
        <f t="shared" si="98"/>
        <v>29.94</v>
      </c>
      <c r="J115" s="174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>
      <c r="A116" s="2"/>
      <c r="B116" s="2"/>
      <c r="C116" s="76"/>
      <c r="D116" s="172">
        <f>AVERAGE(D114:D115)</f>
        <v>29.884999999999998</v>
      </c>
      <c r="E116" s="169"/>
      <c r="F116" s="155"/>
      <c r="G116" s="87"/>
      <c r="H116" s="87"/>
      <c r="I116" s="172">
        <f>AVERAGE(I114:I115)</f>
        <v>29.97</v>
      </c>
      <c r="J116" s="174">
        <f>I116-D116</f>
        <v>8.5000000000000853E-2</v>
      </c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>
      <c r="A117" s="76"/>
      <c r="B117" s="76"/>
      <c r="C117" s="76"/>
      <c r="D117" s="76"/>
      <c r="E117" s="169"/>
      <c r="F117" s="155"/>
      <c r="G117" s="181">
        <f t="shared" ref="G117:G119" si="100">ROUND(E117,2)</f>
        <v>0</v>
      </c>
      <c r="H117" s="87"/>
      <c r="I117" s="76"/>
      <c r="J117" s="174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>
      <c r="A118" s="2" t="s">
        <v>52</v>
      </c>
      <c r="B118" s="85">
        <v>30.28</v>
      </c>
      <c r="C118" s="85">
        <v>30.42</v>
      </c>
      <c r="D118" s="84">
        <f t="shared" ref="D118:D119" si="101">AVERAGE(B118:C118)</f>
        <v>30.35</v>
      </c>
      <c r="E118" s="155">
        <v>30.42</v>
      </c>
      <c r="F118" s="155">
        <v>30.318000000000001</v>
      </c>
      <c r="G118" s="155">
        <f t="shared" si="100"/>
        <v>30.42</v>
      </c>
      <c r="H118" s="155">
        <f t="shared" ref="H118:H119" si="102">ROUND(F118,2)</f>
        <v>30.32</v>
      </c>
      <c r="I118" s="84">
        <f t="shared" ref="I118:I119" si="103">AVERAGE(G118:H118)</f>
        <v>30.37</v>
      </c>
      <c r="J118" s="174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>
      <c r="A119" s="2" t="s">
        <v>53</v>
      </c>
      <c r="B119" s="190">
        <v>30.23</v>
      </c>
      <c r="C119" s="85">
        <v>30.15</v>
      </c>
      <c r="D119" s="84">
        <f t="shared" si="101"/>
        <v>30.189999999999998</v>
      </c>
      <c r="E119" s="155">
        <v>30.29</v>
      </c>
      <c r="F119" s="155">
        <v>30.1891</v>
      </c>
      <c r="G119" s="155">
        <f t="shared" si="100"/>
        <v>30.29</v>
      </c>
      <c r="H119" s="155">
        <f t="shared" si="102"/>
        <v>30.19</v>
      </c>
      <c r="I119" s="84">
        <f t="shared" si="103"/>
        <v>30.240000000000002</v>
      </c>
      <c r="J119" s="174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>
      <c r="A120" s="76"/>
      <c r="B120" s="76"/>
      <c r="C120" s="76"/>
      <c r="D120" s="172">
        <f>AVERAGE(D118:D119)</f>
        <v>30.27</v>
      </c>
      <c r="E120" s="169"/>
      <c r="F120" s="155"/>
      <c r="G120" s="87"/>
      <c r="H120" s="87"/>
      <c r="I120" s="172">
        <f>AVERAGE(I118:I119)</f>
        <v>30.305</v>
      </c>
      <c r="J120" s="174">
        <f>I120-D120</f>
        <v>3.5000000000000142E-2</v>
      </c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>
      <c r="A121" s="76"/>
      <c r="B121" s="76"/>
      <c r="C121" s="76"/>
      <c r="D121" s="76"/>
      <c r="E121" s="169"/>
      <c r="F121" s="155"/>
      <c r="G121" s="76"/>
      <c r="H121" s="87"/>
      <c r="I121" s="76"/>
      <c r="J121" s="174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>
      <c r="A122" s="195" t="s">
        <v>60</v>
      </c>
      <c r="B122" s="196" t="s">
        <v>57</v>
      </c>
      <c r="C122" s="76"/>
      <c r="D122" s="2" t="s">
        <v>35</v>
      </c>
      <c r="E122" s="197" t="s">
        <v>55</v>
      </c>
      <c r="F122" s="169"/>
      <c r="G122" s="76" t="s">
        <v>46</v>
      </c>
      <c r="H122" s="29" t="s">
        <v>3</v>
      </c>
      <c r="I122" s="2" t="s">
        <v>35</v>
      </c>
      <c r="J122" s="174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>
      <c r="A123" s="2" t="s">
        <v>48</v>
      </c>
      <c r="B123" s="170">
        <v>29.94</v>
      </c>
      <c r="C123" s="170">
        <v>29.94</v>
      </c>
      <c r="D123" s="155">
        <f t="shared" ref="D123:D124" si="104">AVERAGE(B123:C123)</f>
        <v>29.94</v>
      </c>
      <c r="E123" s="155">
        <v>30</v>
      </c>
      <c r="F123" s="155">
        <v>30.01521</v>
      </c>
      <c r="G123" s="155">
        <f t="shared" ref="G123:H123" si="105">ROUND(E123,2)</f>
        <v>30</v>
      </c>
      <c r="H123" s="155">
        <f t="shared" si="105"/>
        <v>30.02</v>
      </c>
      <c r="I123" s="155">
        <f t="shared" ref="I123:I124" si="106">AVERAGE(G123:H123)</f>
        <v>30.009999999999998</v>
      </c>
      <c r="J123" s="174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>
      <c r="A124" s="2" t="s">
        <v>49</v>
      </c>
      <c r="B124" s="170">
        <v>29.89</v>
      </c>
      <c r="C124" s="170">
        <v>29.91</v>
      </c>
      <c r="D124" s="155">
        <f t="shared" si="104"/>
        <v>29.9</v>
      </c>
      <c r="E124" s="155">
        <v>29.92</v>
      </c>
      <c r="F124" s="155">
        <v>29.95665</v>
      </c>
      <c r="G124" s="155">
        <f t="shared" ref="G124:H124" si="107">ROUND(E124,2)</f>
        <v>29.92</v>
      </c>
      <c r="H124" s="155">
        <f t="shared" si="107"/>
        <v>29.96</v>
      </c>
      <c r="I124" s="155">
        <f t="shared" si="106"/>
        <v>29.94</v>
      </c>
      <c r="J124" s="174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>
      <c r="A125" s="2"/>
      <c r="B125" s="2"/>
      <c r="C125" s="76"/>
      <c r="D125" s="172">
        <f>AVERAGE(D123:D124)</f>
        <v>29.92</v>
      </c>
      <c r="E125" s="169"/>
      <c r="F125" s="155"/>
      <c r="G125" s="87"/>
      <c r="H125" s="87"/>
      <c r="I125" s="172">
        <f>AVERAGE(I123:I124)</f>
        <v>29.975000000000001</v>
      </c>
      <c r="J125" s="174">
        <f>I125-D125</f>
        <v>5.4999999999999716E-2</v>
      </c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>
      <c r="A126" s="76"/>
      <c r="B126" s="76"/>
      <c r="C126" s="76"/>
      <c r="D126" s="76"/>
      <c r="E126" s="169"/>
      <c r="F126" s="155"/>
      <c r="G126" s="181">
        <f t="shared" ref="G126:G128" si="108">ROUND(E126,2)</f>
        <v>0</v>
      </c>
      <c r="H126" s="87"/>
      <c r="I126" s="76"/>
      <c r="J126" s="174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>
      <c r="A127" s="2" t="s">
        <v>52</v>
      </c>
      <c r="B127" s="85">
        <v>30.38</v>
      </c>
      <c r="C127" s="85">
        <v>30.29</v>
      </c>
      <c r="D127" s="84">
        <f t="shared" ref="D127:D128" si="109">AVERAGE(B127:C127)</f>
        <v>30.335000000000001</v>
      </c>
      <c r="E127" s="155">
        <v>30.36</v>
      </c>
      <c r="F127" s="155">
        <v>30.363900000000001</v>
      </c>
      <c r="G127" s="155">
        <f t="shared" si="108"/>
        <v>30.36</v>
      </c>
      <c r="H127" s="155">
        <f t="shared" ref="H127:H128" si="110">ROUND(F127,2)</f>
        <v>30.36</v>
      </c>
      <c r="I127" s="84">
        <f t="shared" ref="I127:I128" si="111">AVERAGE(G127:H127)</f>
        <v>30.36</v>
      </c>
      <c r="J127" s="174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>
      <c r="A128" s="2" t="s">
        <v>53</v>
      </c>
      <c r="B128" s="190">
        <v>30.15</v>
      </c>
      <c r="C128" s="85">
        <v>30.25</v>
      </c>
      <c r="D128" s="84">
        <f t="shared" si="109"/>
        <v>30.2</v>
      </c>
      <c r="E128" s="155">
        <v>30.24</v>
      </c>
      <c r="F128" s="155">
        <v>30.241800000000001</v>
      </c>
      <c r="G128" s="155">
        <f t="shared" si="108"/>
        <v>30.24</v>
      </c>
      <c r="H128" s="155">
        <f t="shared" si="110"/>
        <v>30.24</v>
      </c>
      <c r="I128" s="84">
        <f t="shared" si="111"/>
        <v>30.24</v>
      </c>
      <c r="J128" s="174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>
      <c r="A129" s="76"/>
      <c r="B129" s="76"/>
      <c r="C129" s="76"/>
      <c r="D129" s="172">
        <f>AVERAGE(D127:D128)</f>
        <v>30.267499999999998</v>
      </c>
      <c r="E129" s="169"/>
      <c r="F129" s="155"/>
      <c r="G129" s="87"/>
      <c r="H129" s="87"/>
      <c r="I129" s="172">
        <f>AVERAGE(I127:I128)</f>
        <v>30.299999999999997</v>
      </c>
      <c r="J129" s="174">
        <f>I129-D129</f>
        <v>3.2499999999998863E-2</v>
      </c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>
      <c r="A130" s="76"/>
      <c r="B130" s="76"/>
      <c r="C130" s="76"/>
      <c r="D130" s="76"/>
      <c r="E130" s="169"/>
      <c r="F130" s="155"/>
      <c r="G130" s="76"/>
      <c r="H130" s="87"/>
      <c r="I130" s="76"/>
      <c r="J130" s="174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>
      <c r="A131" s="195" t="s">
        <v>60</v>
      </c>
      <c r="B131" s="196" t="s">
        <v>58</v>
      </c>
      <c r="C131" s="76"/>
      <c r="D131" s="2" t="s">
        <v>35</v>
      </c>
      <c r="E131" s="197" t="s">
        <v>55</v>
      </c>
      <c r="F131" s="169"/>
      <c r="G131" s="76" t="s">
        <v>46</v>
      </c>
      <c r="H131" s="29" t="s">
        <v>3</v>
      </c>
      <c r="I131" s="2" t="s">
        <v>35</v>
      </c>
      <c r="J131" s="174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>
      <c r="A132" s="2" t="s">
        <v>48</v>
      </c>
      <c r="B132" s="170">
        <v>29.96</v>
      </c>
      <c r="C132" s="170">
        <v>29.95</v>
      </c>
      <c r="D132" s="155">
        <f t="shared" ref="D132:D133" si="112">AVERAGE(B132:C132)</f>
        <v>29.954999999999998</v>
      </c>
      <c r="E132" s="155">
        <v>29.91</v>
      </c>
      <c r="F132" s="155">
        <v>29.951809999999998</v>
      </c>
      <c r="G132" s="155">
        <f t="shared" ref="G132:H132" si="113">ROUND(E132,2)</f>
        <v>29.91</v>
      </c>
      <c r="H132" s="155">
        <f t="shared" si="113"/>
        <v>29.95</v>
      </c>
      <c r="I132" s="155">
        <f t="shared" ref="I132:I133" si="114">AVERAGE(G132:H132)</f>
        <v>29.93</v>
      </c>
      <c r="J132" s="174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>
      <c r="A133" s="2" t="s">
        <v>49</v>
      </c>
      <c r="B133" s="170">
        <v>29.89</v>
      </c>
      <c r="C133" s="170">
        <v>29.9</v>
      </c>
      <c r="D133" s="155">
        <f t="shared" si="112"/>
        <v>29.895</v>
      </c>
      <c r="E133" s="155">
        <v>29.96</v>
      </c>
      <c r="F133" s="155">
        <v>29.9986</v>
      </c>
      <c r="G133" s="155">
        <f t="shared" ref="G133:H133" si="115">ROUND(E133,2)</f>
        <v>29.96</v>
      </c>
      <c r="H133" s="155">
        <f t="shared" si="115"/>
        <v>30</v>
      </c>
      <c r="I133" s="155">
        <f t="shared" si="114"/>
        <v>29.98</v>
      </c>
      <c r="J133" s="174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>
      <c r="A134" s="2"/>
      <c r="B134" s="2"/>
      <c r="C134" s="76"/>
      <c r="D134" s="172">
        <f>AVERAGE(D132:D133)</f>
        <v>29.924999999999997</v>
      </c>
      <c r="E134" s="169"/>
      <c r="F134" s="155"/>
      <c r="G134" s="87"/>
      <c r="H134" s="87"/>
      <c r="I134" s="172">
        <f>AVERAGE(I132:I133)</f>
        <v>29.954999999999998</v>
      </c>
      <c r="J134" s="174">
        <f>I134-D134</f>
        <v>3.0000000000001137E-2</v>
      </c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>
      <c r="A135" s="76"/>
      <c r="B135" s="76"/>
      <c r="C135" s="76"/>
      <c r="D135" s="76"/>
      <c r="E135" s="169"/>
      <c r="F135" s="155"/>
      <c r="G135" s="181">
        <f t="shared" ref="G135:G137" si="116">ROUND(E135,2)</f>
        <v>0</v>
      </c>
      <c r="H135" s="87"/>
      <c r="I135" s="76"/>
      <c r="J135" s="174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>
      <c r="A136" s="2" t="s">
        <v>52</v>
      </c>
      <c r="B136" s="85">
        <v>30.31</v>
      </c>
      <c r="C136" s="85">
        <v>30.33</v>
      </c>
      <c r="D136" s="84">
        <f t="shared" ref="D136:D137" si="117">AVERAGE(B136:C136)</f>
        <v>30.32</v>
      </c>
      <c r="E136" s="155">
        <v>30.24</v>
      </c>
      <c r="F136" s="155">
        <v>30.241599999999998</v>
      </c>
      <c r="G136" s="155">
        <f t="shared" si="116"/>
        <v>30.24</v>
      </c>
      <c r="H136" s="155">
        <f t="shared" ref="H136:H137" si="118">ROUND(F136,2)</f>
        <v>30.24</v>
      </c>
      <c r="I136" s="84">
        <f t="shared" ref="I136:I137" si="119">AVERAGE(G136:H136)</f>
        <v>30.24</v>
      </c>
      <c r="J136" s="174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>
      <c r="A137" s="2" t="s">
        <v>53</v>
      </c>
      <c r="B137" s="190">
        <v>30.25</v>
      </c>
      <c r="C137" s="85">
        <v>30.17</v>
      </c>
      <c r="D137" s="84">
        <f t="shared" si="117"/>
        <v>30.21</v>
      </c>
      <c r="E137" s="155">
        <v>30.36</v>
      </c>
      <c r="F137" s="155">
        <v>30.355699999999999</v>
      </c>
      <c r="G137" s="155">
        <f t="shared" si="116"/>
        <v>30.36</v>
      </c>
      <c r="H137" s="155">
        <f t="shared" si="118"/>
        <v>30.36</v>
      </c>
      <c r="I137" s="84">
        <f t="shared" si="119"/>
        <v>30.36</v>
      </c>
      <c r="J137" s="174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>
      <c r="A138" s="76"/>
      <c r="B138" s="76"/>
      <c r="C138" s="76"/>
      <c r="D138" s="172">
        <f>AVERAGE(D136:D137)</f>
        <v>30.265000000000001</v>
      </c>
      <c r="E138" s="169"/>
      <c r="F138" s="155"/>
      <c r="G138" s="87"/>
      <c r="H138" s="87"/>
      <c r="I138" s="172">
        <f>AVERAGE(I136:I137)</f>
        <v>30.299999999999997</v>
      </c>
      <c r="J138" s="174">
        <f>I138-D138</f>
        <v>3.4999999999996589E-2</v>
      </c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>
      <c r="A139" s="76"/>
      <c r="B139" s="76"/>
      <c r="C139" s="76"/>
      <c r="D139" s="76"/>
      <c r="E139" s="169"/>
      <c r="F139" s="155"/>
      <c r="G139" s="76"/>
      <c r="H139" s="87"/>
      <c r="I139" s="76"/>
      <c r="J139" s="87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>
      <c r="A140" s="198" t="s">
        <v>61</v>
      </c>
      <c r="B140" s="159" t="s">
        <v>44</v>
      </c>
      <c r="C140" s="76"/>
      <c r="D140" s="2" t="s">
        <v>35</v>
      </c>
      <c r="E140" s="199" t="s">
        <v>55</v>
      </c>
      <c r="F140" s="169"/>
      <c r="G140" s="76" t="s">
        <v>46</v>
      </c>
      <c r="H140" s="29" t="s">
        <v>3</v>
      </c>
      <c r="I140" s="2" t="s">
        <v>35</v>
      </c>
      <c r="J140" s="174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>
      <c r="A141" s="2" t="s">
        <v>48</v>
      </c>
      <c r="B141" s="170">
        <v>29.98</v>
      </c>
      <c r="C141" s="170">
        <v>30.01</v>
      </c>
      <c r="D141" s="155">
        <f t="shared" ref="D141:D142" si="120">AVERAGE(B141:C141)</f>
        <v>29.995000000000001</v>
      </c>
      <c r="E141" s="155">
        <v>29.908819999999999</v>
      </c>
      <c r="F141" s="155">
        <v>29.919049999999999</v>
      </c>
      <c r="G141" s="155">
        <f t="shared" ref="G141:H141" si="121">ROUND(E141,2)</f>
        <v>29.91</v>
      </c>
      <c r="H141" s="155">
        <f t="shared" si="121"/>
        <v>29.92</v>
      </c>
      <c r="I141" s="155">
        <f t="shared" ref="I141:I142" si="122">AVERAGE(G141:H141)</f>
        <v>29.914999999999999</v>
      </c>
      <c r="J141" s="174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>
      <c r="A142" s="2" t="s">
        <v>49</v>
      </c>
      <c r="B142" s="170">
        <v>29.92</v>
      </c>
      <c r="C142" s="170">
        <v>29.96</v>
      </c>
      <c r="D142" s="155">
        <f t="shared" si="120"/>
        <v>29.94</v>
      </c>
      <c r="E142" s="155">
        <v>29.834890000000001</v>
      </c>
      <c r="F142" s="155">
        <v>29.829129999999999</v>
      </c>
      <c r="G142" s="155">
        <f t="shared" ref="G142:H142" si="123">ROUND(E142,2)</f>
        <v>29.83</v>
      </c>
      <c r="H142" s="155">
        <f t="shared" si="123"/>
        <v>29.83</v>
      </c>
      <c r="I142" s="155">
        <f t="shared" si="122"/>
        <v>29.83</v>
      </c>
      <c r="J142" s="174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>
      <c r="A143" s="2"/>
      <c r="B143" s="2"/>
      <c r="C143" s="76"/>
      <c r="D143" s="172">
        <f>AVERAGE(D141:D142)</f>
        <v>29.967500000000001</v>
      </c>
      <c r="E143" s="169"/>
      <c r="F143" s="155"/>
      <c r="G143" s="87"/>
      <c r="H143" s="87"/>
      <c r="I143" s="172">
        <f>AVERAGE(I141:I142)</f>
        <v>29.872499999999999</v>
      </c>
      <c r="J143" s="200">
        <f>I143-D143</f>
        <v>-9.5000000000002416E-2</v>
      </c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>
      <c r="A144" s="76"/>
      <c r="B144" s="76"/>
      <c r="C144" s="76"/>
      <c r="D144" s="76"/>
      <c r="E144" s="169"/>
      <c r="F144" s="155"/>
      <c r="G144" s="181">
        <f t="shared" ref="G144:G146" si="124">ROUND(E144,2)</f>
        <v>0</v>
      </c>
      <c r="H144" s="87"/>
      <c r="I144" s="76"/>
      <c r="J144" s="174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>
      <c r="A145" s="2" t="s">
        <v>52</v>
      </c>
      <c r="B145" s="85">
        <v>30.22</v>
      </c>
      <c r="C145" s="85">
        <v>30.2</v>
      </c>
      <c r="D145" s="84">
        <f t="shared" ref="D145:D146" si="125">AVERAGE(B145:C145)</f>
        <v>30.21</v>
      </c>
      <c r="E145" s="155">
        <v>30.179500000000001</v>
      </c>
      <c r="F145" s="155">
        <v>30.179500000000001</v>
      </c>
      <c r="G145" s="155">
        <f t="shared" si="124"/>
        <v>30.18</v>
      </c>
      <c r="H145" s="155">
        <f t="shared" ref="H145:H146" si="126">ROUND(F145,2)</f>
        <v>30.18</v>
      </c>
      <c r="I145" s="84">
        <f t="shared" ref="I145:I146" si="127">AVERAGE(G145:H145)</f>
        <v>30.18</v>
      </c>
      <c r="J145" s="174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>
      <c r="A146" s="2" t="s">
        <v>53</v>
      </c>
      <c r="B146" s="190">
        <v>30.12</v>
      </c>
      <c r="C146" s="85">
        <v>30.1</v>
      </c>
      <c r="D146" s="84">
        <f t="shared" si="125"/>
        <v>30.11</v>
      </c>
      <c r="E146" s="155">
        <v>30.062000000000001</v>
      </c>
      <c r="F146" s="155">
        <v>30.062000000000001</v>
      </c>
      <c r="G146" s="155">
        <f t="shared" si="124"/>
        <v>30.06</v>
      </c>
      <c r="H146" s="155">
        <f t="shared" si="126"/>
        <v>30.06</v>
      </c>
      <c r="I146" s="84">
        <f t="shared" si="127"/>
        <v>30.06</v>
      </c>
      <c r="J146" s="174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>
      <c r="A147" s="76"/>
      <c r="B147" s="76"/>
      <c r="C147" s="76"/>
      <c r="D147" s="172">
        <f>AVERAGE(D145:D146)</f>
        <v>30.16</v>
      </c>
      <c r="E147" s="169"/>
      <c r="F147" s="155"/>
      <c r="G147" s="87"/>
      <c r="H147" s="87"/>
      <c r="I147" s="172">
        <f>AVERAGE(I145:I146)</f>
        <v>30.119999999999997</v>
      </c>
      <c r="J147" s="200">
        <f>I147-D147</f>
        <v>-4.00000000000027E-2</v>
      </c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>
      <c r="A148" s="76"/>
      <c r="B148" s="76"/>
      <c r="C148" s="76"/>
      <c r="D148" s="76"/>
      <c r="E148" s="169"/>
      <c r="F148" s="155"/>
      <c r="G148" s="76"/>
      <c r="H148" s="87"/>
      <c r="I148" s="76"/>
      <c r="J148" s="174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>
      <c r="A149" s="76"/>
      <c r="B149" s="76"/>
      <c r="C149" s="76"/>
      <c r="D149" s="76"/>
      <c r="E149" s="169"/>
      <c r="F149" s="169"/>
      <c r="G149" s="76"/>
      <c r="H149" s="76"/>
      <c r="I149" s="76"/>
      <c r="J149" s="174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>
      <c r="A150" s="198" t="s">
        <v>61</v>
      </c>
      <c r="B150" s="159" t="s">
        <v>54</v>
      </c>
      <c r="C150" s="76"/>
      <c r="D150" s="2" t="s">
        <v>35</v>
      </c>
      <c r="E150" s="199" t="s">
        <v>55</v>
      </c>
      <c r="F150" s="169"/>
      <c r="G150" s="76" t="s">
        <v>46</v>
      </c>
      <c r="H150" s="29" t="s">
        <v>3</v>
      </c>
      <c r="I150" s="2" t="s">
        <v>35</v>
      </c>
      <c r="J150" s="174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>
      <c r="A151" s="2" t="s">
        <v>48</v>
      </c>
      <c r="B151" s="170">
        <v>30.02</v>
      </c>
      <c r="C151" s="170">
        <v>30</v>
      </c>
      <c r="D151" s="155">
        <f t="shared" ref="D151:D152" si="128">AVERAGE(B151:C151)</f>
        <v>30.009999999999998</v>
      </c>
      <c r="E151" s="155">
        <v>29.95</v>
      </c>
      <c r="F151" s="155">
        <v>29.95</v>
      </c>
      <c r="G151" s="155">
        <f t="shared" ref="G151:H151" si="129">ROUND(E151,2)</f>
        <v>29.95</v>
      </c>
      <c r="H151" s="155">
        <f t="shared" si="129"/>
        <v>29.95</v>
      </c>
      <c r="I151" s="155">
        <f t="shared" ref="I151:I152" si="130">AVERAGE(G151:H151)</f>
        <v>29.95</v>
      </c>
      <c r="J151" s="174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>
      <c r="A152" s="2" t="s">
        <v>49</v>
      </c>
      <c r="B152" s="170">
        <v>29.94</v>
      </c>
      <c r="C152" s="170">
        <v>29.94</v>
      </c>
      <c r="D152" s="155">
        <f t="shared" si="128"/>
        <v>29.94</v>
      </c>
      <c r="E152" s="155">
        <v>29.85</v>
      </c>
      <c r="F152" s="155">
        <v>29.86</v>
      </c>
      <c r="G152" s="155">
        <f t="shared" ref="G152:H152" si="131">ROUND(E152,2)</f>
        <v>29.85</v>
      </c>
      <c r="H152" s="155">
        <f t="shared" si="131"/>
        <v>29.86</v>
      </c>
      <c r="I152" s="155">
        <f t="shared" si="130"/>
        <v>29.855</v>
      </c>
      <c r="J152" s="174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>
      <c r="A153" s="2"/>
      <c r="B153" s="2"/>
      <c r="C153" s="76"/>
      <c r="D153" s="172">
        <f>AVERAGE(D151:D152)</f>
        <v>29.975000000000001</v>
      </c>
      <c r="E153" s="169"/>
      <c r="F153" s="155"/>
      <c r="G153" s="87"/>
      <c r="H153" s="87"/>
      <c r="I153" s="172">
        <f>AVERAGE(I151:I152)</f>
        <v>29.9025</v>
      </c>
      <c r="J153" s="200">
        <f>I153-D153</f>
        <v>-7.2500000000001563E-2</v>
      </c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>
      <c r="A154" s="76"/>
      <c r="B154" s="76"/>
      <c r="C154" s="76"/>
      <c r="D154" s="76"/>
      <c r="E154" s="169"/>
      <c r="F154" s="155"/>
      <c r="G154" s="181">
        <f t="shared" ref="G154:G156" si="132">ROUND(E154,2)</f>
        <v>0</v>
      </c>
      <c r="H154" s="87"/>
      <c r="I154" s="76"/>
      <c r="J154" s="174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>
      <c r="A155" s="2" t="s">
        <v>52</v>
      </c>
      <c r="B155" s="85">
        <v>30.26</v>
      </c>
      <c r="C155" s="85">
        <v>30.2</v>
      </c>
      <c r="D155" s="84">
        <f t="shared" ref="D155:D156" si="133">AVERAGE(B155:C155)</f>
        <v>30.23</v>
      </c>
      <c r="E155" s="155">
        <v>30.24</v>
      </c>
      <c r="F155" s="155">
        <v>30.24</v>
      </c>
      <c r="G155" s="155">
        <f t="shared" si="132"/>
        <v>30.24</v>
      </c>
      <c r="H155" s="155">
        <f t="shared" ref="H155:H156" si="134">ROUND(F155,2)</f>
        <v>30.24</v>
      </c>
      <c r="I155" s="84">
        <f t="shared" ref="I155:I156" si="135">AVERAGE(G155:H155)</f>
        <v>30.24</v>
      </c>
      <c r="J155" s="174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>
      <c r="A156" s="2" t="s">
        <v>53</v>
      </c>
      <c r="B156" s="190">
        <v>30.08</v>
      </c>
      <c r="C156" s="85">
        <v>30.1</v>
      </c>
      <c r="D156" s="84">
        <f t="shared" si="133"/>
        <v>30.09</v>
      </c>
      <c r="E156" s="155">
        <v>30.14</v>
      </c>
      <c r="F156" s="155">
        <v>30.14</v>
      </c>
      <c r="G156" s="155">
        <f t="shared" si="132"/>
        <v>30.14</v>
      </c>
      <c r="H156" s="155">
        <f t="shared" si="134"/>
        <v>30.14</v>
      </c>
      <c r="I156" s="84">
        <f t="shared" si="135"/>
        <v>30.14</v>
      </c>
      <c r="J156" s="174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>
      <c r="A157" s="76"/>
      <c r="B157" s="76"/>
      <c r="C157" s="76"/>
      <c r="D157" s="172">
        <f>AVERAGE(D155:D156)</f>
        <v>30.16</v>
      </c>
      <c r="E157" s="169"/>
      <c r="F157" s="155"/>
      <c r="G157" s="87"/>
      <c r="H157" s="87"/>
      <c r="I157" s="172">
        <f>AVERAGE(I155:I156)</f>
        <v>30.189999999999998</v>
      </c>
      <c r="J157" s="200">
        <f>I157-D157</f>
        <v>2.9999999999997584E-2</v>
      </c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>
      <c r="A158" s="76"/>
      <c r="B158" s="76"/>
      <c r="C158" s="76"/>
      <c r="D158" s="76"/>
      <c r="E158" s="169"/>
      <c r="F158" s="155"/>
      <c r="G158" s="76"/>
      <c r="H158" s="87"/>
      <c r="I158" s="76"/>
      <c r="J158" s="174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>
      <c r="A159" s="198" t="s">
        <v>61</v>
      </c>
      <c r="B159" s="159" t="s">
        <v>56</v>
      </c>
      <c r="C159" s="76"/>
      <c r="D159" s="2" t="s">
        <v>35</v>
      </c>
      <c r="E159" s="199" t="s">
        <v>55</v>
      </c>
      <c r="F159" s="169"/>
      <c r="G159" s="76" t="s">
        <v>46</v>
      </c>
      <c r="H159" s="29" t="s">
        <v>3</v>
      </c>
      <c r="I159" s="2" t="s">
        <v>35</v>
      </c>
      <c r="J159" s="174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>
      <c r="A160" s="2" t="s">
        <v>48</v>
      </c>
      <c r="B160" s="170">
        <v>30</v>
      </c>
      <c r="C160" s="170">
        <v>29.97</v>
      </c>
      <c r="D160" s="155">
        <f t="shared" ref="D160:D161" si="136">AVERAGE(B160:C160)</f>
        <v>29.984999999999999</v>
      </c>
      <c r="E160" s="155">
        <v>29.85</v>
      </c>
      <c r="F160" s="155">
        <v>29.85</v>
      </c>
      <c r="G160" s="155">
        <f t="shared" ref="G160:H160" si="137">ROUND(E160,2)</f>
        <v>29.85</v>
      </c>
      <c r="H160" s="155">
        <f t="shared" si="137"/>
        <v>29.85</v>
      </c>
      <c r="I160" s="155">
        <f t="shared" ref="I160:I161" si="138">AVERAGE(G160:H160)</f>
        <v>29.85</v>
      </c>
      <c r="J160" s="174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>
      <c r="A161" s="2" t="s">
        <v>49</v>
      </c>
      <c r="B161" s="170">
        <v>29.94</v>
      </c>
      <c r="C161" s="170">
        <v>29.92</v>
      </c>
      <c r="D161" s="155">
        <f t="shared" si="136"/>
        <v>29.93</v>
      </c>
      <c r="E161" s="155">
        <v>29.9</v>
      </c>
      <c r="F161" s="155">
        <v>29.9</v>
      </c>
      <c r="G161" s="155">
        <f t="shared" ref="G161:H161" si="139">ROUND(E161,2)</f>
        <v>29.9</v>
      </c>
      <c r="H161" s="155">
        <f t="shared" si="139"/>
        <v>29.9</v>
      </c>
      <c r="I161" s="155">
        <f t="shared" si="138"/>
        <v>29.9</v>
      </c>
      <c r="J161" s="174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>
      <c r="A162" s="2"/>
      <c r="B162" s="2"/>
      <c r="C162" s="76"/>
      <c r="D162" s="172">
        <f>AVERAGE(D160:D161)</f>
        <v>29.9575</v>
      </c>
      <c r="E162" s="169"/>
      <c r="F162" s="155"/>
      <c r="G162" s="87"/>
      <c r="H162" s="87"/>
      <c r="I162" s="172">
        <f>AVERAGE(I160:I161)</f>
        <v>29.875</v>
      </c>
      <c r="J162" s="200">
        <f>I162-D162</f>
        <v>-8.2499999999999574E-2</v>
      </c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>
      <c r="A163" s="76"/>
      <c r="B163" s="76"/>
      <c r="C163" s="76"/>
      <c r="D163" s="76"/>
      <c r="E163" s="169"/>
      <c r="F163" s="155"/>
      <c r="G163" s="181">
        <f t="shared" ref="G163:G165" si="140">ROUND(E163,2)</f>
        <v>0</v>
      </c>
      <c r="H163" s="87"/>
      <c r="I163" s="76"/>
      <c r="J163" s="174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>
      <c r="A164" s="2" t="s">
        <v>52</v>
      </c>
      <c r="B164" s="85">
        <v>30.18</v>
      </c>
      <c r="C164" s="85">
        <v>30.21</v>
      </c>
      <c r="D164" s="84">
        <f t="shared" ref="D164:D165" si="141">AVERAGE(B164:C164)</f>
        <v>30.195</v>
      </c>
      <c r="E164" s="155">
        <v>30.16</v>
      </c>
      <c r="F164" s="155">
        <v>30.16</v>
      </c>
      <c r="G164" s="155">
        <f t="shared" si="140"/>
        <v>30.16</v>
      </c>
      <c r="H164" s="155">
        <f t="shared" ref="H164:H165" si="142">ROUND(F164,2)</f>
        <v>30.16</v>
      </c>
      <c r="I164" s="84">
        <f t="shared" ref="I164:I165" si="143">AVERAGE(G164:H164)</f>
        <v>30.16</v>
      </c>
      <c r="J164" s="174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>
      <c r="A165" s="2" t="s">
        <v>53</v>
      </c>
      <c r="B165" s="190">
        <v>30.09</v>
      </c>
      <c r="C165" s="85">
        <v>30.1</v>
      </c>
      <c r="D165" s="84">
        <f t="shared" si="141"/>
        <v>30.094999999999999</v>
      </c>
      <c r="E165" s="155">
        <v>30.25</v>
      </c>
      <c r="F165" s="155">
        <v>30.25</v>
      </c>
      <c r="G165" s="155">
        <f t="shared" si="140"/>
        <v>30.25</v>
      </c>
      <c r="H165" s="155">
        <f t="shared" si="142"/>
        <v>30.25</v>
      </c>
      <c r="I165" s="84">
        <f t="shared" si="143"/>
        <v>30.25</v>
      </c>
      <c r="J165" s="174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>
      <c r="A166" s="76"/>
      <c r="B166" s="76"/>
      <c r="C166" s="76"/>
      <c r="D166" s="172">
        <f>AVERAGE(D164:D165)</f>
        <v>30.145</v>
      </c>
      <c r="E166" s="169"/>
      <c r="F166" s="155"/>
      <c r="G166" s="87"/>
      <c r="H166" s="87"/>
      <c r="I166" s="172">
        <f>AVERAGE(I164:I165)</f>
        <v>30.204999999999998</v>
      </c>
      <c r="J166" s="200">
        <f>I166-D166</f>
        <v>5.9999999999998721E-2</v>
      </c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>
      <c r="A167" s="76"/>
      <c r="B167" s="76"/>
      <c r="C167" s="76"/>
      <c r="D167" s="76"/>
      <c r="E167" s="169"/>
      <c r="F167" s="155"/>
      <c r="G167" s="76"/>
      <c r="H167" s="87"/>
      <c r="I167" s="76"/>
      <c r="J167" s="174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>
      <c r="A168" s="198" t="s">
        <v>61</v>
      </c>
      <c r="B168" s="159" t="s">
        <v>57</v>
      </c>
      <c r="C168" s="76"/>
      <c r="D168" s="2" t="s">
        <v>35</v>
      </c>
      <c r="E168" s="199" t="s">
        <v>55</v>
      </c>
      <c r="F168" s="169"/>
      <c r="G168" s="76" t="s">
        <v>46</v>
      </c>
      <c r="H168" s="29" t="s">
        <v>3</v>
      </c>
      <c r="I168" s="2" t="s">
        <v>35</v>
      </c>
      <c r="J168" s="174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>
      <c r="A169" s="2" t="s">
        <v>48</v>
      </c>
      <c r="B169" s="170">
        <v>30</v>
      </c>
      <c r="C169" s="170">
        <v>29.99</v>
      </c>
      <c r="D169" s="155">
        <f t="shared" ref="D169:D170" si="144">AVERAGE(B169:C169)</f>
        <v>29.994999999999997</v>
      </c>
      <c r="E169" s="155">
        <v>29.97</v>
      </c>
      <c r="F169" s="155">
        <v>29.98</v>
      </c>
      <c r="G169" s="155">
        <f t="shared" ref="G169:H169" si="145">ROUND(E169,2)</f>
        <v>29.97</v>
      </c>
      <c r="H169" s="155">
        <f t="shared" si="145"/>
        <v>29.98</v>
      </c>
      <c r="I169" s="155">
        <f t="shared" ref="I169:I170" si="146">AVERAGE(G169:H169)</f>
        <v>29.975000000000001</v>
      </c>
      <c r="J169" s="174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>
      <c r="A170" s="2" t="s">
        <v>49</v>
      </c>
      <c r="B170" s="170">
        <v>29.93</v>
      </c>
      <c r="C170" s="170">
        <v>29.93</v>
      </c>
      <c r="D170" s="155">
        <f t="shared" si="144"/>
        <v>29.93</v>
      </c>
      <c r="E170" s="155">
        <v>29.86</v>
      </c>
      <c r="F170" s="155">
        <v>29.84</v>
      </c>
      <c r="G170" s="155">
        <f t="shared" ref="G170:H170" si="147">ROUND(E170,2)</f>
        <v>29.86</v>
      </c>
      <c r="H170" s="155">
        <f t="shared" si="147"/>
        <v>29.84</v>
      </c>
      <c r="I170" s="155">
        <f t="shared" si="146"/>
        <v>29.85</v>
      </c>
      <c r="J170" s="174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>
      <c r="A171" s="2"/>
      <c r="B171" s="2"/>
      <c r="C171" s="76"/>
      <c r="D171" s="172">
        <f>AVERAGE(D169:D170)</f>
        <v>29.962499999999999</v>
      </c>
      <c r="E171" s="169"/>
      <c r="F171" s="155"/>
      <c r="G171" s="87"/>
      <c r="H171" s="87"/>
      <c r="I171" s="172">
        <f>AVERAGE(I169:I170)</f>
        <v>29.912500000000001</v>
      </c>
      <c r="J171" s="200">
        <f>I171-D171</f>
        <v>-4.9999999999997158E-2</v>
      </c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>
      <c r="A172" s="76"/>
      <c r="B172" s="76"/>
      <c r="C172" s="76"/>
      <c r="D172" s="76"/>
      <c r="E172" s="169"/>
      <c r="F172" s="155"/>
      <c r="G172" s="181">
        <f t="shared" ref="G172:G174" si="148">ROUND(E172,2)</f>
        <v>0</v>
      </c>
      <c r="H172" s="87"/>
      <c r="I172" s="76"/>
      <c r="J172" s="174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>
      <c r="A173" s="2" t="s">
        <v>52</v>
      </c>
      <c r="B173" s="85">
        <v>30.21</v>
      </c>
      <c r="C173" s="85">
        <v>30.2</v>
      </c>
      <c r="D173" s="84">
        <f t="shared" ref="D173:D174" si="149">AVERAGE(B173:C173)</f>
        <v>30.204999999999998</v>
      </c>
      <c r="E173" s="155">
        <v>30.23</v>
      </c>
      <c r="F173" s="155">
        <v>30.23</v>
      </c>
      <c r="G173" s="155">
        <f t="shared" si="148"/>
        <v>30.23</v>
      </c>
      <c r="H173" s="155">
        <f t="shared" ref="H173:H174" si="150">ROUND(F173,2)</f>
        <v>30.23</v>
      </c>
      <c r="I173" s="84">
        <f t="shared" ref="I173:I174" si="151">AVERAGE(G173:H173)</f>
        <v>30.23</v>
      </c>
      <c r="J173" s="174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>
      <c r="A174" s="2" t="s">
        <v>53</v>
      </c>
      <c r="B174" s="190">
        <v>30.09</v>
      </c>
      <c r="C174" s="85">
        <v>30.09</v>
      </c>
      <c r="D174" s="84">
        <f t="shared" si="149"/>
        <v>30.09</v>
      </c>
      <c r="E174" s="155">
        <v>30.09</v>
      </c>
      <c r="F174" s="155">
        <v>30.09</v>
      </c>
      <c r="G174" s="155">
        <f t="shared" si="148"/>
        <v>30.09</v>
      </c>
      <c r="H174" s="155">
        <f t="shared" si="150"/>
        <v>30.09</v>
      </c>
      <c r="I174" s="84">
        <f t="shared" si="151"/>
        <v>30.09</v>
      </c>
      <c r="J174" s="174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>
      <c r="A175" s="76"/>
      <c r="B175" s="76"/>
      <c r="C175" s="76"/>
      <c r="D175" s="172">
        <f>AVERAGE(D173:D174)</f>
        <v>30.147500000000001</v>
      </c>
      <c r="E175" s="169"/>
      <c r="F175" s="155"/>
      <c r="G175" s="87"/>
      <c r="H175" s="87"/>
      <c r="I175" s="172">
        <f>AVERAGE(I173:I174)</f>
        <v>30.16</v>
      </c>
      <c r="J175" s="200">
        <f>I175-D175</f>
        <v>1.2499999999999289E-2</v>
      </c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>
      <c r="A176" s="76"/>
      <c r="B176" s="76"/>
      <c r="C176" s="76"/>
      <c r="D176" s="76"/>
      <c r="E176" s="169"/>
      <c r="F176" s="155"/>
      <c r="G176" s="76"/>
      <c r="H176" s="87"/>
      <c r="I176" s="76"/>
      <c r="J176" s="174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>
      <c r="A177" s="198" t="s">
        <v>61</v>
      </c>
      <c r="B177" s="159" t="s">
        <v>58</v>
      </c>
      <c r="C177" s="76"/>
      <c r="D177" s="2" t="s">
        <v>35</v>
      </c>
      <c r="E177" s="199" t="s">
        <v>55</v>
      </c>
      <c r="F177" s="169"/>
      <c r="G177" s="76" t="s">
        <v>46</v>
      </c>
      <c r="H177" s="29" t="s">
        <v>3</v>
      </c>
      <c r="I177" s="2" t="s">
        <v>35</v>
      </c>
      <c r="J177" s="174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>
      <c r="A178" s="2" t="s">
        <v>48</v>
      </c>
      <c r="B178" s="170">
        <v>30.03</v>
      </c>
      <c r="C178" s="170">
        <v>30</v>
      </c>
      <c r="D178" s="155">
        <f t="shared" ref="D178:D179" si="152">AVERAGE(B178:C178)</f>
        <v>30.015000000000001</v>
      </c>
      <c r="E178" s="155">
        <v>29.93</v>
      </c>
      <c r="F178" s="155">
        <v>29.92</v>
      </c>
      <c r="G178" s="155">
        <f t="shared" ref="G178:H178" si="153">ROUND(E178,2)</f>
        <v>29.93</v>
      </c>
      <c r="H178" s="155">
        <f t="shared" si="153"/>
        <v>29.92</v>
      </c>
      <c r="I178" s="155">
        <f t="shared" ref="I178:I179" si="154">AVERAGE(G178:H178)</f>
        <v>29.925000000000001</v>
      </c>
      <c r="J178" s="174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>
      <c r="A179" s="2" t="s">
        <v>49</v>
      </c>
      <c r="B179" s="170">
        <v>29.96</v>
      </c>
      <c r="C179" s="170">
        <v>29.96</v>
      </c>
      <c r="D179" s="155">
        <f t="shared" si="152"/>
        <v>29.96</v>
      </c>
      <c r="E179" s="155">
        <v>29.85</v>
      </c>
      <c r="F179" s="155">
        <v>29.83</v>
      </c>
      <c r="G179" s="155">
        <f t="shared" ref="G179:H179" si="155">ROUND(E179,2)</f>
        <v>29.85</v>
      </c>
      <c r="H179" s="155">
        <f t="shared" si="155"/>
        <v>29.83</v>
      </c>
      <c r="I179" s="155">
        <f t="shared" si="154"/>
        <v>29.84</v>
      </c>
      <c r="J179" s="174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>
      <c r="A180" s="2"/>
      <c r="B180" s="2"/>
      <c r="C180" s="76"/>
      <c r="D180" s="172">
        <f>AVERAGE(D178:D179)</f>
        <v>29.987500000000001</v>
      </c>
      <c r="E180" s="169"/>
      <c r="F180" s="155"/>
      <c r="G180" s="87"/>
      <c r="H180" s="87"/>
      <c r="I180" s="172">
        <f>AVERAGE(I178:I179)</f>
        <v>29.8825</v>
      </c>
      <c r="J180" s="200">
        <f>I180-D180</f>
        <v>-0.10500000000000043</v>
      </c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>
      <c r="A181" s="76"/>
      <c r="B181" s="76"/>
      <c r="C181" s="76"/>
      <c r="D181" s="76"/>
      <c r="E181" s="169"/>
      <c r="F181" s="155"/>
      <c r="G181" s="181">
        <f t="shared" ref="G181:G183" si="156">ROUND(E181,2)</f>
        <v>0</v>
      </c>
      <c r="H181" s="87"/>
      <c r="I181" s="76"/>
      <c r="J181" s="174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>
      <c r="A182" s="2" t="s">
        <v>52</v>
      </c>
      <c r="B182" s="85">
        <v>30.25</v>
      </c>
      <c r="C182" s="85">
        <v>30.21</v>
      </c>
      <c r="D182" s="84">
        <f t="shared" ref="D182:D183" si="157">AVERAGE(B182:C182)</f>
        <v>30.23</v>
      </c>
      <c r="E182" s="155">
        <v>30.15</v>
      </c>
      <c r="F182" s="155">
        <v>30.15</v>
      </c>
      <c r="G182" s="155">
        <f t="shared" si="156"/>
        <v>30.15</v>
      </c>
      <c r="H182" s="155">
        <f t="shared" ref="H182:H183" si="158">ROUND(F182,2)</f>
        <v>30.15</v>
      </c>
      <c r="I182" s="84">
        <f t="shared" ref="I182:I183" si="159">AVERAGE(G182:H182)</f>
        <v>30.15</v>
      </c>
      <c r="J182" s="174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>
      <c r="A183" s="2" t="s">
        <v>53</v>
      </c>
      <c r="B183" s="190">
        <v>30.12</v>
      </c>
      <c r="C183" s="85">
        <v>30.13</v>
      </c>
      <c r="D183" s="84">
        <f t="shared" si="157"/>
        <v>30.125</v>
      </c>
      <c r="E183" s="155">
        <v>30.04</v>
      </c>
      <c r="F183" s="155">
        <v>30.04</v>
      </c>
      <c r="G183" s="155">
        <f t="shared" si="156"/>
        <v>30.04</v>
      </c>
      <c r="H183" s="155">
        <f t="shared" si="158"/>
        <v>30.04</v>
      </c>
      <c r="I183" s="84">
        <f t="shared" si="159"/>
        <v>30.04</v>
      </c>
      <c r="J183" s="174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>
      <c r="A184" s="76"/>
      <c r="B184" s="76"/>
      <c r="C184" s="76"/>
      <c r="D184" s="172">
        <f>AVERAGE(D182:D183)</f>
        <v>30.177500000000002</v>
      </c>
      <c r="E184" s="169"/>
      <c r="F184" s="155"/>
      <c r="G184" s="87"/>
      <c r="H184" s="87"/>
      <c r="I184" s="172">
        <f>AVERAGE(I182:I183)</f>
        <v>30.094999999999999</v>
      </c>
      <c r="J184" s="200">
        <f>I184-D184</f>
        <v>-8.2500000000003126E-2</v>
      </c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>
      <c r="A185" s="76"/>
      <c r="B185" s="76"/>
      <c r="C185" s="76"/>
      <c r="D185" s="76"/>
      <c r="E185" s="169"/>
      <c r="F185" s="155"/>
      <c r="G185" s="76"/>
      <c r="H185" s="87"/>
      <c r="I185" s="76"/>
      <c r="J185" s="87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>
      <c r="A186" s="201" t="s">
        <v>62</v>
      </c>
      <c r="B186" s="162" t="s">
        <v>44</v>
      </c>
      <c r="C186" s="76"/>
      <c r="D186" s="2" t="s">
        <v>35</v>
      </c>
      <c r="E186" s="202" t="s">
        <v>55</v>
      </c>
      <c r="F186" s="169"/>
      <c r="G186" s="76" t="s">
        <v>46</v>
      </c>
      <c r="H186" s="29" t="s">
        <v>3</v>
      </c>
      <c r="I186" s="2" t="s">
        <v>35</v>
      </c>
      <c r="J186" s="174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>
      <c r="A187" s="2" t="s">
        <v>48</v>
      </c>
      <c r="B187" s="170">
        <v>30.04</v>
      </c>
      <c r="C187" s="170">
        <v>30.01</v>
      </c>
      <c r="D187" s="155">
        <f t="shared" ref="D187:D188" si="160">AVERAGE(B187:C187)</f>
        <v>30.024999999999999</v>
      </c>
      <c r="E187" s="155">
        <v>29.96</v>
      </c>
      <c r="F187" s="155">
        <v>29.94</v>
      </c>
      <c r="G187" s="155">
        <f t="shared" ref="G187:H187" si="161">ROUND(E187,2)</f>
        <v>29.96</v>
      </c>
      <c r="H187" s="155">
        <f t="shared" si="161"/>
        <v>29.94</v>
      </c>
      <c r="I187" s="155">
        <f t="shared" ref="I187:I188" si="162">AVERAGE(G187:H187)</f>
        <v>29.950000000000003</v>
      </c>
      <c r="J187" s="174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>
      <c r="A188" s="2" t="s">
        <v>49</v>
      </c>
      <c r="B188" s="170">
        <v>30</v>
      </c>
      <c r="C188" s="170">
        <v>29.97</v>
      </c>
      <c r="D188" s="155">
        <f t="shared" si="160"/>
        <v>29.984999999999999</v>
      </c>
      <c r="E188" s="155">
        <v>30</v>
      </c>
      <c r="F188" s="155">
        <v>29.99</v>
      </c>
      <c r="G188" s="155">
        <f t="shared" ref="G188:H188" si="163">ROUND(E188,2)</f>
        <v>30</v>
      </c>
      <c r="H188" s="155">
        <f t="shared" si="163"/>
        <v>29.99</v>
      </c>
      <c r="I188" s="155">
        <f t="shared" si="162"/>
        <v>29.994999999999997</v>
      </c>
      <c r="J188" s="174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>
      <c r="A189" s="2"/>
      <c r="B189" s="2"/>
      <c r="C189" s="76"/>
      <c r="D189" s="172">
        <f>AVERAGE(D187:D188)</f>
        <v>30.004999999999999</v>
      </c>
      <c r="E189" s="169"/>
      <c r="F189" s="155"/>
      <c r="G189" s="87"/>
      <c r="H189" s="87"/>
      <c r="I189" s="172">
        <f>AVERAGE(I187:I188)</f>
        <v>29.9725</v>
      </c>
      <c r="J189" s="203">
        <f>I189-D189</f>
        <v>-3.2499999999998863E-2</v>
      </c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>
      <c r="A190" s="76"/>
      <c r="B190" s="76"/>
      <c r="C190" s="76"/>
      <c r="D190" s="76"/>
      <c r="E190" s="169"/>
      <c r="F190" s="155"/>
      <c r="G190" s="181">
        <f t="shared" ref="G190:G192" si="164">ROUND(E190,2)</f>
        <v>0</v>
      </c>
      <c r="H190" s="87"/>
      <c r="I190" s="76"/>
      <c r="J190" s="174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>
      <c r="A191" s="2" t="s">
        <v>52</v>
      </c>
      <c r="B191" s="85">
        <v>30.3</v>
      </c>
      <c r="C191" s="85">
        <v>30.34</v>
      </c>
      <c r="D191" s="84">
        <f t="shared" ref="D191:D192" si="165">AVERAGE(B191:C191)</f>
        <v>30.32</v>
      </c>
      <c r="E191" s="155">
        <v>30.27</v>
      </c>
      <c r="F191" s="155">
        <v>30.27</v>
      </c>
      <c r="G191" s="155">
        <f t="shared" si="164"/>
        <v>30.27</v>
      </c>
      <c r="H191" s="155">
        <f t="shared" ref="H191:H192" si="166">ROUND(F191,2)</f>
        <v>30.27</v>
      </c>
      <c r="I191" s="84">
        <f t="shared" ref="I191:I192" si="167">AVERAGE(G191:H191)</f>
        <v>30.27</v>
      </c>
      <c r="J191" s="174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>
      <c r="A192" s="2" t="s">
        <v>53</v>
      </c>
      <c r="B192" s="190">
        <v>30.15</v>
      </c>
      <c r="C192" s="85">
        <v>30.2</v>
      </c>
      <c r="D192" s="84">
        <f t="shared" si="165"/>
        <v>30.174999999999997</v>
      </c>
      <c r="E192" s="155">
        <v>30.38</v>
      </c>
      <c r="F192" s="155">
        <v>30.38</v>
      </c>
      <c r="G192" s="155">
        <f t="shared" si="164"/>
        <v>30.38</v>
      </c>
      <c r="H192" s="155">
        <f t="shared" si="166"/>
        <v>30.38</v>
      </c>
      <c r="I192" s="84">
        <f t="shared" si="167"/>
        <v>30.38</v>
      </c>
      <c r="J192" s="174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>
      <c r="A193" s="76"/>
      <c r="B193" s="76"/>
      <c r="C193" s="76"/>
      <c r="D193" s="172">
        <f>AVERAGE(D191:D192)</f>
        <v>30.247499999999999</v>
      </c>
      <c r="E193" s="169"/>
      <c r="F193" s="155"/>
      <c r="G193" s="87"/>
      <c r="H193" s="87"/>
      <c r="I193" s="172">
        <f>AVERAGE(I191:I192)</f>
        <v>30.324999999999999</v>
      </c>
      <c r="J193" s="203">
        <f>I193-D193</f>
        <v>7.7500000000000568E-2</v>
      </c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>
      <c r="A194" s="76"/>
      <c r="B194" s="76"/>
      <c r="C194" s="76"/>
      <c r="D194" s="76"/>
      <c r="E194" s="169"/>
      <c r="F194" s="155"/>
      <c r="G194" s="76"/>
      <c r="H194" s="87"/>
      <c r="I194" s="76"/>
      <c r="J194" s="174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>
      <c r="A195" s="76"/>
      <c r="B195" s="76"/>
      <c r="C195" s="76"/>
      <c r="D195" s="76"/>
      <c r="E195" s="169"/>
      <c r="F195" s="169"/>
      <c r="G195" s="76"/>
      <c r="H195" s="76"/>
      <c r="I195" s="76"/>
      <c r="J195" s="174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>
      <c r="A196" s="201" t="s">
        <v>62</v>
      </c>
      <c r="B196" s="162" t="s">
        <v>54</v>
      </c>
      <c r="C196" s="76"/>
      <c r="D196" s="2" t="s">
        <v>35</v>
      </c>
      <c r="E196" s="202" t="s">
        <v>55</v>
      </c>
      <c r="F196" s="169"/>
      <c r="G196" s="76" t="s">
        <v>46</v>
      </c>
      <c r="H196" s="29" t="s">
        <v>3</v>
      </c>
      <c r="I196" s="2" t="s">
        <v>35</v>
      </c>
      <c r="J196" s="174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>
      <c r="A197" s="2" t="s">
        <v>48</v>
      </c>
      <c r="B197" s="170">
        <v>30.04</v>
      </c>
      <c r="C197" s="170">
        <v>30.02</v>
      </c>
      <c r="D197" s="155">
        <f t="shared" ref="D197:D198" si="168">AVERAGE(B197:C197)</f>
        <v>30.03</v>
      </c>
      <c r="E197" s="155">
        <v>29.92</v>
      </c>
      <c r="F197" s="155">
        <v>29.92</v>
      </c>
      <c r="G197" s="155">
        <f t="shared" ref="G197:H197" si="169">ROUND(E197,2)</f>
        <v>29.92</v>
      </c>
      <c r="H197" s="155">
        <f t="shared" si="169"/>
        <v>29.92</v>
      </c>
      <c r="I197" s="155">
        <f t="shared" ref="I197:I198" si="170">AVERAGE(G197:H197)</f>
        <v>29.92</v>
      </c>
      <c r="J197" s="174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>
      <c r="A198" s="2" t="s">
        <v>49</v>
      </c>
      <c r="B198" s="170">
        <v>29.99</v>
      </c>
      <c r="C198" s="170">
        <v>29.98</v>
      </c>
      <c r="D198" s="155">
        <f t="shared" si="168"/>
        <v>29.984999999999999</v>
      </c>
      <c r="E198" s="155">
        <v>29.96</v>
      </c>
      <c r="F198" s="155">
        <v>29.98</v>
      </c>
      <c r="G198" s="155">
        <f t="shared" ref="G198:H198" si="171">ROUND(E198,2)</f>
        <v>29.96</v>
      </c>
      <c r="H198" s="155">
        <f t="shared" si="171"/>
        <v>29.98</v>
      </c>
      <c r="I198" s="155">
        <f t="shared" si="170"/>
        <v>29.97</v>
      </c>
      <c r="J198" s="174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>
      <c r="A199" s="2"/>
      <c r="B199" s="2"/>
      <c r="C199" s="76"/>
      <c r="D199" s="172">
        <f>AVERAGE(D197:D198)</f>
        <v>30.0075</v>
      </c>
      <c r="E199" s="169"/>
      <c r="F199" s="155"/>
      <c r="G199" s="87"/>
      <c r="H199" s="87"/>
      <c r="I199" s="172">
        <f>AVERAGE(I197:I198)</f>
        <v>29.945</v>
      </c>
      <c r="J199" s="203">
        <f>I199-D199</f>
        <v>-6.25E-2</v>
      </c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>
      <c r="A200" s="76"/>
      <c r="B200" s="76"/>
      <c r="C200" s="76"/>
      <c r="D200" s="76"/>
      <c r="E200" s="169"/>
      <c r="F200" s="155"/>
      <c r="G200" s="181">
        <f t="shared" ref="G200:G202" si="172">ROUND(E200,2)</f>
        <v>0</v>
      </c>
      <c r="H200" s="87"/>
      <c r="I200" s="76"/>
      <c r="J200" s="174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>
      <c r="A201" s="2" t="s">
        <v>52</v>
      </c>
      <c r="B201" s="85">
        <v>30.29</v>
      </c>
      <c r="C201" s="85">
        <v>30.34</v>
      </c>
      <c r="D201" s="84">
        <f t="shared" ref="D201:D202" si="173">AVERAGE(B201:C201)</f>
        <v>30.314999999999998</v>
      </c>
      <c r="E201" s="155">
        <v>30.23</v>
      </c>
      <c r="F201" s="155">
        <v>30.23</v>
      </c>
      <c r="G201" s="155">
        <f t="shared" si="172"/>
        <v>30.23</v>
      </c>
      <c r="H201" s="155">
        <f t="shared" ref="H201:H202" si="174">ROUND(F201,2)</f>
        <v>30.23</v>
      </c>
      <c r="I201" s="84">
        <f t="shared" ref="I201:I202" si="175">AVERAGE(G201:H201)</f>
        <v>30.23</v>
      </c>
      <c r="J201" s="174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>
      <c r="A202" s="2" t="s">
        <v>53</v>
      </c>
      <c r="B202" s="190">
        <v>30.18</v>
      </c>
      <c r="C202" s="85">
        <v>30.2</v>
      </c>
      <c r="D202" s="84">
        <f t="shared" si="173"/>
        <v>30.189999999999998</v>
      </c>
      <c r="E202" s="155">
        <v>30.38</v>
      </c>
      <c r="F202" s="155">
        <v>30.38</v>
      </c>
      <c r="G202" s="155">
        <f t="shared" si="172"/>
        <v>30.38</v>
      </c>
      <c r="H202" s="155">
        <f t="shared" si="174"/>
        <v>30.38</v>
      </c>
      <c r="I202" s="84">
        <f t="shared" si="175"/>
        <v>30.38</v>
      </c>
      <c r="J202" s="174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>
      <c r="A203" s="76"/>
      <c r="B203" s="76"/>
      <c r="C203" s="76"/>
      <c r="D203" s="172">
        <f>AVERAGE(D201:D202)</f>
        <v>30.252499999999998</v>
      </c>
      <c r="E203" s="169"/>
      <c r="F203" s="155"/>
      <c r="G203" s="87"/>
      <c r="H203" s="87"/>
      <c r="I203" s="172">
        <f>AVERAGE(I201:I202)</f>
        <v>30.305</v>
      </c>
      <c r="J203" s="203">
        <f>I203-D203</f>
        <v>5.250000000000199E-2</v>
      </c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>
      <c r="A204" s="76"/>
      <c r="B204" s="76"/>
      <c r="C204" s="76"/>
      <c r="D204" s="76"/>
      <c r="E204" s="169"/>
      <c r="F204" s="155"/>
      <c r="G204" s="76"/>
      <c r="H204" s="87"/>
      <c r="I204" s="76"/>
      <c r="J204" s="174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>
      <c r="A205" s="201" t="s">
        <v>62</v>
      </c>
      <c r="B205" s="162" t="s">
        <v>56</v>
      </c>
      <c r="C205" s="76"/>
      <c r="D205" s="2" t="s">
        <v>35</v>
      </c>
      <c r="E205" s="202" t="s">
        <v>55</v>
      </c>
      <c r="F205" s="169"/>
      <c r="G205" s="76" t="s">
        <v>46</v>
      </c>
      <c r="H205" s="29" t="s">
        <v>3</v>
      </c>
      <c r="I205" s="2" t="s">
        <v>35</v>
      </c>
      <c r="J205" s="174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>
      <c r="A206" s="2" t="s">
        <v>48</v>
      </c>
      <c r="B206" s="170">
        <v>30.03</v>
      </c>
      <c r="C206" s="170">
        <v>30.04</v>
      </c>
      <c r="D206" s="155">
        <f t="shared" ref="D206:D207" si="176">AVERAGE(B206:C206)</f>
        <v>30.035</v>
      </c>
      <c r="E206" s="155">
        <v>29.84</v>
      </c>
      <c r="F206" s="155">
        <v>29.99</v>
      </c>
      <c r="G206" s="155">
        <f t="shared" ref="G206:H206" si="177">ROUND(E206,2)</f>
        <v>29.84</v>
      </c>
      <c r="H206" s="155">
        <f t="shared" si="177"/>
        <v>29.99</v>
      </c>
      <c r="I206" s="155">
        <f t="shared" ref="I206:I207" si="178">AVERAGE(G206:H206)</f>
        <v>29.914999999999999</v>
      </c>
      <c r="J206" s="174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>
      <c r="A207" s="2" t="s">
        <v>49</v>
      </c>
      <c r="B207" s="170">
        <v>30</v>
      </c>
      <c r="C207" s="170">
        <v>30</v>
      </c>
      <c r="D207" s="155">
        <f t="shared" si="176"/>
        <v>30</v>
      </c>
      <c r="E207" s="155">
        <v>29.94</v>
      </c>
      <c r="F207" s="155">
        <v>29.94</v>
      </c>
      <c r="G207" s="155">
        <f t="shared" ref="G207:H207" si="179">ROUND(E207,2)</f>
        <v>29.94</v>
      </c>
      <c r="H207" s="155">
        <f t="shared" si="179"/>
        <v>29.94</v>
      </c>
      <c r="I207" s="155">
        <f t="shared" si="178"/>
        <v>29.94</v>
      </c>
      <c r="J207" s="174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>
      <c r="A208" s="2"/>
      <c r="B208" s="2"/>
      <c r="C208" s="76"/>
      <c r="D208" s="172">
        <f>AVERAGE(D206:D207)</f>
        <v>30.017499999999998</v>
      </c>
      <c r="E208" s="169"/>
      <c r="F208" s="155"/>
      <c r="G208" s="87"/>
      <c r="H208" s="87"/>
      <c r="I208" s="172">
        <f>AVERAGE(I206:I207)</f>
        <v>29.927500000000002</v>
      </c>
      <c r="J208" s="203">
        <f>I208-D208</f>
        <v>-8.9999999999996305E-2</v>
      </c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>
      <c r="A209" s="76"/>
      <c r="B209" s="76"/>
      <c r="C209" s="76"/>
      <c r="D209" s="76"/>
      <c r="E209" s="169"/>
      <c r="F209" s="155"/>
      <c r="G209" s="181">
        <f t="shared" ref="G209:G211" si="180">ROUND(E209,2)</f>
        <v>0</v>
      </c>
      <c r="H209" s="87"/>
      <c r="I209" s="76"/>
      <c r="J209" s="174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>
      <c r="A210" s="2" t="s">
        <v>52</v>
      </c>
      <c r="B210" s="85">
        <v>30.35</v>
      </c>
      <c r="C210" s="85">
        <v>30.3</v>
      </c>
      <c r="D210" s="84">
        <f t="shared" ref="D210:D211" si="181">AVERAGE(B210:C210)</f>
        <v>30.325000000000003</v>
      </c>
      <c r="E210" s="155">
        <v>30.36</v>
      </c>
      <c r="F210" s="155">
        <v>30.36</v>
      </c>
      <c r="G210" s="155">
        <f t="shared" si="180"/>
        <v>30.36</v>
      </c>
      <c r="H210" s="155">
        <f t="shared" ref="H210:H211" si="182">ROUND(F210,2)</f>
        <v>30.36</v>
      </c>
      <c r="I210" s="84">
        <f t="shared" ref="I210:I211" si="183">AVERAGE(G210:H210)</f>
        <v>30.36</v>
      </c>
      <c r="J210" s="174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>
      <c r="A211" s="2" t="s">
        <v>53</v>
      </c>
      <c r="B211" s="190">
        <v>30.18</v>
      </c>
      <c r="C211" s="85">
        <v>30.18</v>
      </c>
      <c r="D211" s="84">
        <f t="shared" si="181"/>
        <v>30.18</v>
      </c>
      <c r="E211" s="155">
        <v>30.21</v>
      </c>
      <c r="F211" s="155">
        <v>30.21</v>
      </c>
      <c r="G211" s="155">
        <f t="shared" si="180"/>
        <v>30.21</v>
      </c>
      <c r="H211" s="155">
        <f t="shared" si="182"/>
        <v>30.21</v>
      </c>
      <c r="I211" s="84">
        <f t="shared" si="183"/>
        <v>30.21</v>
      </c>
      <c r="J211" s="174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>
      <c r="A212" s="76"/>
      <c r="B212" s="76"/>
      <c r="C212" s="76"/>
      <c r="D212" s="172">
        <f>AVERAGE(D210:D211)</f>
        <v>30.252500000000001</v>
      </c>
      <c r="E212" s="169"/>
      <c r="F212" s="155"/>
      <c r="G212" s="87"/>
      <c r="H212" s="87"/>
      <c r="I212" s="172">
        <f>AVERAGE(I210:I211)</f>
        <v>30.285</v>
      </c>
      <c r="J212" s="203">
        <f>I212-D212</f>
        <v>3.2499999999998863E-2</v>
      </c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>
      <c r="A213" s="76"/>
      <c r="B213" s="76"/>
      <c r="C213" s="76"/>
      <c r="D213" s="76"/>
      <c r="E213" s="169"/>
      <c r="F213" s="155"/>
      <c r="G213" s="76"/>
      <c r="H213" s="87"/>
      <c r="I213" s="76"/>
      <c r="J213" s="174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>
      <c r="A214" s="201" t="s">
        <v>62</v>
      </c>
      <c r="B214" s="162" t="s">
        <v>57</v>
      </c>
      <c r="C214" s="76"/>
      <c r="D214" s="2" t="s">
        <v>35</v>
      </c>
      <c r="E214" s="202" t="s">
        <v>55</v>
      </c>
      <c r="F214" s="169"/>
      <c r="G214" s="76" t="s">
        <v>46</v>
      </c>
      <c r="H214" s="29" t="s">
        <v>3</v>
      </c>
      <c r="I214" s="2" t="s">
        <v>35</v>
      </c>
      <c r="J214" s="174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>
      <c r="A215" s="2" t="s">
        <v>48</v>
      </c>
      <c r="B215" s="170">
        <v>30.04</v>
      </c>
      <c r="C215" s="170">
        <v>30.02</v>
      </c>
      <c r="D215" s="155">
        <f t="shared" ref="D215:D216" si="184">AVERAGE(B215:C215)</f>
        <v>30.03</v>
      </c>
      <c r="E215" s="155">
        <v>29.93</v>
      </c>
      <c r="F215" s="155">
        <v>29.93</v>
      </c>
      <c r="G215" s="155">
        <f t="shared" ref="G215:H215" si="185">ROUND(E215,2)</f>
        <v>29.93</v>
      </c>
      <c r="H215" s="155">
        <f t="shared" si="185"/>
        <v>29.93</v>
      </c>
      <c r="I215" s="155">
        <f t="shared" ref="I215:I216" si="186">AVERAGE(G215:H215)</f>
        <v>29.93</v>
      </c>
      <c r="J215" s="174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>
      <c r="A216" s="2" t="s">
        <v>49</v>
      </c>
      <c r="B216" s="170">
        <v>29.99</v>
      </c>
      <c r="C216" s="170">
        <v>29.99</v>
      </c>
      <c r="D216" s="155">
        <f t="shared" si="184"/>
        <v>29.99</v>
      </c>
      <c r="E216" s="155">
        <v>29.99</v>
      </c>
      <c r="F216" s="155">
        <v>30</v>
      </c>
      <c r="G216" s="155">
        <f t="shared" ref="G216:H216" si="187">ROUND(E216,2)</f>
        <v>29.99</v>
      </c>
      <c r="H216" s="155">
        <f t="shared" si="187"/>
        <v>30</v>
      </c>
      <c r="I216" s="155">
        <f t="shared" si="186"/>
        <v>29.994999999999997</v>
      </c>
      <c r="J216" s="174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>
      <c r="A217" s="2"/>
      <c r="B217" s="2"/>
      <c r="C217" s="76"/>
      <c r="D217" s="172">
        <f>AVERAGE(D215:D216)</f>
        <v>30.009999999999998</v>
      </c>
      <c r="E217" s="169"/>
      <c r="F217" s="155"/>
      <c r="G217" s="87"/>
      <c r="H217" s="87"/>
      <c r="I217" s="172">
        <f>AVERAGE(I215:I216)</f>
        <v>29.962499999999999</v>
      </c>
      <c r="J217" s="203">
        <f>I217-D217</f>
        <v>-4.7499999999999432E-2</v>
      </c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>
      <c r="A218" s="76"/>
      <c r="B218" s="76"/>
      <c r="C218" s="76"/>
      <c r="D218" s="76"/>
      <c r="E218" s="169"/>
      <c r="F218" s="155"/>
      <c r="G218" s="181">
        <f t="shared" ref="G218:G220" si="188">ROUND(E218,2)</f>
        <v>0</v>
      </c>
      <c r="H218" s="87"/>
      <c r="I218" s="76"/>
      <c r="J218" s="174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>
      <c r="A219" s="2" t="s">
        <v>52</v>
      </c>
      <c r="B219" s="85">
        <v>30.33</v>
      </c>
      <c r="C219" s="85">
        <v>30.29</v>
      </c>
      <c r="D219" s="84">
        <f t="shared" ref="D219:D220" si="189">AVERAGE(B219:C219)</f>
        <v>30.31</v>
      </c>
      <c r="E219" s="155">
        <v>30.18</v>
      </c>
      <c r="F219" s="155">
        <v>30.18</v>
      </c>
      <c r="G219" s="155">
        <f t="shared" si="188"/>
        <v>30.18</v>
      </c>
      <c r="H219" s="155">
        <f t="shared" ref="H219:H220" si="190">ROUND(F219,2)</f>
        <v>30.18</v>
      </c>
      <c r="I219" s="84">
        <f t="shared" ref="I219:I220" si="191">AVERAGE(G219:H219)</f>
        <v>30.18</v>
      </c>
      <c r="J219" s="174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>
      <c r="A220" s="2" t="s">
        <v>53</v>
      </c>
      <c r="B220" s="190">
        <v>30.18</v>
      </c>
      <c r="C220" s="85">
        <v>30.15</v>
      </c>
      <c r="D220" s="84">
        <f t="shared" si="189"/>
        <v>30.164999999999999</v>
      </c>
      <c r="E220" s="155">
        <v>30.32</v>
      </c>
      <c r="F220" s="155">
        <v>30.32</v>
      </c>
      <c r="G220" s="155">
        <f t="shared" si="188"/>
        <v>30.32</v>
      </c>
      <c r="H220" s="155">
        <f t="shared" si="190"/>
        <v>30.32</v>
      </c>
      <c r="I220" s="84">
        <f t="shared" si="191"/>
        <v>30.32</v>
      </c>
      <c r="J220" s="174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>
      <c r="A221" s="76"/>
      <c r="B221" s="76"/>
      <c r="C221" s="76"/>
      <c r="D221" s="172">
        <f>AVERAGE(D219:D220)</f>
        <v>30.237499999999997</v>
      </c>
      <c r="E221" s="169"/>
      <c r="F221" s="155"/>
      <c r="G221" s="87"/>
      <c r="H221" s="87"/>
      <c r="I221" s="172">
        <f>AVERAGE(I219:I220)</f>
        <v>30.25</v>
      </c>
      <c r="J221" s="203">
        <f>I221-D221</f>
        <v>1.2500000000002842E-2</v>
      </c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>
      <c r="A222" s="76"/>
      <c r="B222" s="76"/>
      <c r="C222" s="76"/>
      <c r="D222" s="76"/>
      <c r="E222" s="169"/>
      <c r="F222" s="155"/>
      <c r="G222" s="76"/>
      <c r="H222" s="87"/>
      <c r="I222" s="76"/>
      <c r="J222" s="174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>
      <c r="A223" s="201" t="s">
        <v>62</v>
      </c>
      <c r="B223" s="162" t="s">
        <v>58</v>
      </c>
      <c r="C223" s="76"/>
      <c r="D223" s="2" t="s">
        <v>35</v>
      </c>
      <c r="E223" s="202" t="s">
        <v>55</v>
      </c>
      <c r="F223" s="169"/>
      <c r="G223" s="76" t="s">
        <v>46</v>
      </c>
      <c r="H223" s="29" t="s">
        <v>3</v>
      </c>
      <c r="I223" s="2" t="s">
        <v>35</v>
      </c>
      <c r="J223" s="174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>
      <c r="A224" s="2" t="s">
        <v>48</v>
      </c>
      <c r="B224" s="170">
        <v>30.05</v>
      </c>
      <c r="C224" s="170">
        <v>30.04</v>
      </c>
      <c r="D224" s="155">
        <f t="shared" ref="D224:D225" si="192">AVERAGE(B224:C224)</f>
        <v>30.045000000000002</v>
      </c>
      <c r="E224" s="155">
        <v>29.93</v>
      </c>
      <c r="F224" s="155">
        <v>29.93</v>
      </c>
      <c r="G224" s="155">
        <f t="shared" ref="G224:H224" si="193">ROUND(E224,2)</f>
        <v>29.93</v>
      </c>
      <c r="H224" s="155">
        <f t="shared" si="193"/>
        <v>29.93</v>
      </c>
      <c r="I224" s="155">
        <f t="shared" ref="I224:I225" si="194">AVERAGE(G224:H224)</f>
        <v>29.93</v>
      </c>
      <c r="J224" s="174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>
      <c r="A225" s="2" t="s">
        <v>49</v>
      </c>
      <c r="B225" s="170">
        <v>29.96</v>
      </c>
      <c r="C225" s="170">
        <v>29.98</v>
      </c>
      <c r="D225" s="155">
        <f t="shared" si="192"/>
        <v>29.97</v>
      </c>
      <c r="E225" s="155">
        <v>29.99</v>
      </c>
      <c r="F225" s="155">
        <v>29.99</v>
      </c>
      <c r="G225" s="155">
        <f t="shared" ref="G225:H225" si="195">ROUND(E225,2)</f>
        <v>29.99</v>
      </c>
      <c r="H225" s="155">
        <f t="shared" si="195"/>
        <v>29.99</v>
      </c>
      <c r="I225" s="155">
        <f t="shared" si="194"/>
        <v>29.99</v>
      </c>
      <c r="J225" s="174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>
      <c r="A226" s="2"/>
      <c r="B226" s="2"/>
      <c r="C226" s="76"/>
      <c r="D226" s="172">
        <f>AVERAGE(D224:D225)</f>
        <v>30.0075</v>
      </c>
      <c r="E226" s="169"/>
      <c r="F226" s="155"/>
      <c r="G226" s="87"/>
      <c r="H226" s="87"/>
      <c r="I226" s="172">
        <f>AVERAGE(I224:I225)</f>
        <v>29.96</v>
      </c>
      <c r="J226" s="203">
        <f>I226-D226</f>
        <v>-4.7499999999999432E-2</v>
      </c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>
      <c r="A227" s="76"/>
      <c r="B227" s="76"/>
      <c r="C227" s="76"/>
      <c r="D227" s="76"/>
      <c r="E227" s="169"/>
      <c r="F227" s="155"/>
      <c r="G227" s="181">
        <f t="shared" ref="G227:G229" si="196">ROUND(E227,2)</f>
        <v>0</v>
      </c>
      <c r="H227" s="87"/>
      <c r="I227" s="76"/>
      <c r="J227" s="174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>
      <c r="A228" s="2" t="s">
        <v>52</v>
      </c>
      <c r="B228" s="85">
        <v>30.3</v>
      </c>
      <c r="C228" s="85">
        <v>30.34</v>
      </c>
      <c r="D228" s="84">
        <f t="shared" ref="D228:D229" si="197">AVERAGE(B228:C228)</f>
        <v>30.32</v>
      </c>
      <c r="E228" s="155">
        <v>30.2</v>
      </c>
      <c r="F228" s="155">
        <v>30.2</v>
      </c>
      <c r="G228" s="155">
        <f t="shared" si="196"/>
        <v>30.2</v>
      </c>
      <c r="H228" s="155">
        <f t="shared" ref="H228:H229" si="198">ROUND(F228,2)</f>
        <v>30.2</v>
      </c>
      <c r="I228" s="84">
        <f t="shared" ref="I228:I229" si="199">AVERAGE(G228:H228)</f>
        <v>30.2</v>
      </c>
      <c r="J228" s="174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>
      <c r="A229" s="2" t="s">
        <v>53</v>
      </c>
      <c r="B229" s="190">
        <v>30.19</v>
      </c>
      <c r="C229" s="85">
        <v>30.16</v>
      </c>
      <c r="D229" s="84">
        <f t="shared" si="197"/>
        <v>30.175000000000001</v>
      </c>
      <c r="E229" s="155">
        <v>30.35</v>
      </c>
      <c r="F229" s="155">
        <v>30.35</v>
      </c>
      <c r="G229" s="155">
        <f t="shared" si="196"/>
        <v>30.35</v>
      </c>
      <c r="H229" s="155">
        <f t="shared" si="198"/>
        <v>30.35</v>
      </c>
      <c r="I229" s="84">
        <f t="shared" si="199"/>
        <v>30.35</v>
      </c>
      <c r="J229" s="174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>
      <c r="A230" s="76"/>
      <c r="B230" s="76"/>
      <c r="C230" s="76"/>
      <c r="D230" s="172">
        <f>AVERAGE(D228:D229)</f>
        <v>30.247500000000002</v>
      </c>
      <c r="E230" s="169"/>
      <c r="F230" s="155"/>
      <c r="G230" s="87"/>
      <c r="H230" s="87"/>
      <c r="I230" s="172">
        <f>AVERAGE(I228:I229)</f>
        <v>30.274999999999999</v>
      </c>
      <c r="J230" s="203">
        <f>I230-D230</f>
        <v>2.7499999999996305E-2</v>
      </c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>
      <c r="A231" s="76"/>
      <c r="B231" s="76"/>
      <c r="C231" s="76"/>
      <c r="D231" s="76"/>
      <c r="E231" s="169"/>
      <c r="F231" s="155"/>
      <c r="G231" s="76"/>
      <c r="H231" s="87"/>
      <c r="I231" s="76"/>
      <c r="J231" s="87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>
      <c r="A232" s="76"/>
      <c r="B232" s="76"/>
      <c r="C232" s="76"/>
      <c r="D232" s="76"/>
      <c r="E232" s="169"/>
      <c r="F232" s="169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>
      <c r="A233" s="76"/>
      <c r="B233" s="76"/>
      <c r="C233" s="76"/>
      <c r="D233" s="76"/>
      <c r="E233" s="169"/>
      <c r="F233" s="169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>
      <c r="A234" s="76"/>
      <c r="B234" s="76"/>
      <c r="C234" s="76"/>
      <c r="D234" s="76"/>
      <c r="E234" s="169"/>
      <c r="F234" s="169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>
      <c r="A235" s="76"/>
      <c r="B235" s="76"/>
      <c r="C235" s="76"/>
      <c r="D235" s="76"/>
      <c r="E235" s="169"/>
      <c r="F235" s="169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>
      <c r="A236" s="76"/>
      <c r="B236" s="76"/>
      <c r="C236" s="76"/>
      <c r="D236" s="76"/>
      <c r="E236" s="169"/>
      <c r="F236" s="169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>
      <c r="A237" s="76"/>
      <c r="B237" s="76"/>
      <c r="C237" s="76"/>
      <c r="D237" s="76"/>
      <c r="E237" s="169"/>
      <c r="F237" s="169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>
      <c r="A238" s="76"/>
      <c r="B238" s="76"/>
      <c r="C238" s="76"/>
      <c r="D238" s="76"/>
      <c r="E238" s="169"/>
      <c r="F238" s="169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>
      <c r="A239" s="76"/>
      <c r="B239" s="76"/>
      <c r="C239" s="76"/>
      <c r="D239" s="76"/>
      <c r="E239" s="169"/>
      <c r="F239" s="169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>
      <c r="A240" s="76"/>
      <c r="B240" s="76"/>
      <c r="C240" s="76"/>
      <c r="D240" s="76"/>
      <c r="E240" s="169"/>
      <c r="F240" s="169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>
      <c r="A241" s="76"/>
      <c r="B241" s="76"/>
      <c r="C241" s="76"/>
      <c r="D241" s="76"/>
      <c r="E241" s="169"/>
      <c r="F241" s="169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>
      <c r="A242" s="76"/>
      <c r="B242" s="76"/>
      <c r="C242" s="76"/>
      <c r="D242" s="76"/>
      <c r="E242" s="169"/>
      <c r="F242" s="169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>
      <c r="A243" s="76"/>
      <c r="B243" s="76"/>
      <c r="C243" s="76"/>
      <c r="D243" s="76"/>
      <c r="E243" s="169"/>
      <c r="F243" s="169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>
      <c r="A244" s="76"/>
      <c r="B244" s="76"/>
      <c r="C244" s="76"/>
      <c r="D244" s="76"/>
      <c r="E244" s="169"/>
      <c r="F244" s="169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>
      <c r="A245" s="76"/>
      <c r="B245" s="76"/>
      <c r="C245" s="76"/>
      <c r="D245" s="76"/>
      <c r="E245" s="169"/>
      <c r="F245" s="169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>
      <c r="A246" s="76"/>
      <c r="B246" s="76"/>
      <c r="C246" s="76"/>
      <c r="D246" s="76"/>
      <c r="E246" s="169"/>
      <c r="F246" s="169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>
      <c r="A247" s="76"/>
      <c r="B247" s="76"/>
      <c r="C247" s="76"/>
      <c r="D247" s="76"/>
      <c r="E247" s="169"/>
      <c r="F247" s="169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>
      <c r="A248" s="76"/>
      <c r="B248" s="76"/>
      <c r="C248" s="76"/>
      <c r="D248" s="76"/>
      <c r="E248" s="169"/>
      <c r="F248" s="169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>
      <c r="A249" s="76"/>
      <c r="B249" s="76"/>
      <c r="C249" s="76"/>
      <c r="D249" s="76"/>
      <c r="E249" s="169"/>
      <c r="F249" s="169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>
      <c r="A250" s="76"/>
      <c r="B250" s="76"/>
      <c r="C250" s="76"/>
      <c r="D250" s="76"/>
      <c r="E250" s="169"/>
      <c r="F250" s="169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>
      <c r="A251" s="76"/>
      <c r="B251" s="76"/>
      <c r="C251" s="76"/>
      <c r="D251" s="76"/>
      <c r="E251" s="169"/>
      <c r="F251" s="169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>
      <c r="A252" s="76"/>
      <c r="B252" s="76"/>
      <c r="C252" s="76"/>
      <c r="D252" s="76"/>
      <c r="E252" s="169"/>
      <c r="F252" s="169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>
      <c r="A253" s="76"/>
      <c r="B253" s="76"/>
      <c r="C253" s="76"/>
      <c r="D253" s="76"/>
      <c r="E253" s="169"/>
      <c r="F253" s="169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>
      <c r="A254" s="76"/>
      <c r="B254" s="76"/>
      <c r="C254" s="76"/>
      <c r="D254" s="76"/>
      <c r="E254" s="169"/>
      <c r="F254" s="169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>
      <c r="A255" s="76"/>
      <c r="B255" s="76"/>
      <c r="C255" s="76"/>
      <c r="D255" s="76"/>
      <c r="E255" s="169"/>
      <c r="F255" s="169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>
      <c r="A256" s="76"/>
      <c r="B256" s="76"/>
      <c r="C256" s="76"/>
      <c r="D256" s="76"/>
      <c r="E256" s="169"/>
      <c r="F256" s="169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>
      <c r="A257" s="76"/>
      <c r="B257" s="76"/>
      <c r="C257" s="76"/>
      <c r="D257" s="76"/>
      <c r="E257" s="169"/>
      <c r="F257" s="169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>
      <c r="A258" s="76"/>
      <c r="B258" s="76"/>
      <c r="C258" s="76"/>
      <c r="D258" s="76"/>
      <c r="E258" s="169"/>
      <c r="F258" s="169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>
      <c r="A259" s="76"/>
      <c r="B259" s="76"/>
      <c r="C259" s="76"/>
      <c r="D259" s="76"/>
      <c r="E259" s="169"/>
      <c r="F259" s="169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>
      <c r="A260" s="76"/>
      <c r="B260" s="76"/>
      <c r="C260" s="76"/>
      <c r="D260" s="76"/>
      <c r="E260" s="169"/>
      <c r="F260" s="169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>
      <c r="A261" s="76"/>
      <c r="B261" s="76"/>
      <c r="C261" s="76"/>
      <c r="D261" s="76"/>
      <c r="E261" s="169"/>
      <c r="F261" s="169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>
      <c r="A262" s="76"/>
      <c r="B262" s="76"/>
      <c r="C262" s="76"/>
      <c r="D262" s="76"/>
      <c r="E262" s="169"/>
      <c r="F262" s="169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>
      <c r="A263" s="76"/>
      <c r="B263" s="76"/>
      <c r="C263" s="76"/>
      <c r="D263" s="76"/>
      <c r="E263" s="169"/>
      <c r="F263" s="169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>
      <c r="A264" s="76"/>
      <c r="B264" s="76"/>
      <c r="C264" s="76"/>
      <c r="D264" s="76"/>
      <c r="E264" s="169"/>
      <c r="F264" s="169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>
      <c r="A265" s="76"/>
      <c r="B265" s="76"/>
      <c r="C265" s="76"/>
      <c r="D265" s="76"/>
      <c r="E265" s="169"/>
      <c r="F265" s="169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>
      <c r="A266" s="76"/>
      <c r="B266" s="76"/>
      <c r="C266" s="76"/>
      <c r="D266" s="76"/>
      <c r="E266" s="169"/>
      <c r="F266" s="169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>
      <c r="A267" s="76"/>
      <c r="B267" s="76"/>
      <c r="C267" s="76"/>
      <c r="D267" s="76"/>
      <c r="E267" s="169"/>
      <c r="F267" s="169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>
      <c r="A268" s="76"/>
      <c r="B268" s="76"/>
      <c r="C268" s="76"/>
      <c r="D268" s="76"/>
      <c r="E268" s="169"/>
      <c r="F268" s="169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>
      <c r="A269" s="76"/>
      <c r="B269" s="76"/>
      <c r="C269" s="76"/>
      <c r="D269" s="76"/>
      <c r="E269" s="169"/>
      <c r="F269" s="169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>
      <c r="A270" s="76"/>
      <c r="B270" s="76"/>
      <c r="C270" s="76"/>
      <c r="D270" s="76"/>
      <c r="E270" s="169"/>
      <c r="F270" s="169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>
      <c r="A271" s="76"/>
      <c r="B271" s="76"/>
      <c r="C271" s="76"/>
      <c r="D271" s="76"/>
      <c r="E271" s="169"/>
      <c r="F271" s="169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>
      <c r="A272" s="76"/>
      <c r="B272" s="76"/>
      <c r="C272" s="76"/>
      <c r="D272" s="76"/>
      <c r="E272" s="169"/>
      <c r="F272" s="169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>
      <c r="A273" s="76"/>
      <c r="B273" s="76"/>
      <c r="C273" s="76"/>
      <c r="D273" s="76"/>
      <c r="E273" s="169"/>
      <c r="F273" s="169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>
      <c r="A274" s="76"/>
      <c r="B274" s="76"/>
      <c r="C274" s="76"/>
      <c r="D274" s="76"/>
      <c r="E274" s="169"/>
      <c r="F274" s="169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>
      <c r="A275" s="76"/>
      <c r="B275" s="76"/>
      <c r="C275" s="76"/>
      <c r="D275" s="76"/>
      <c r="E275" s="169"/>
      <c r="F275" s="169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>
      <c r="A276" s="76"/>
      <c r="B276" s="76"/>
      <c r="C276" s="76"/>
      <c r="D276" s="76"/>
      <c r="E276" s="169"/>
      <c r="F276" s="169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>
      <c r="A277" s="76"/>
      <c r="B277" s="76"/>
      <c r="C277" s="76"/>
      <c r="D277" s="76"/>
      <c r="E277" s="169"/>
      <c r="F277" s="169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>
      <c r="A278" s="76"/>
      <c r="B278" s="76"/>
      <c r="C278" s="76"/>
      <c r="D278" s="76"/>
      <c r="E278" s="169"/>
      <c r="F278" s="169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>
      <c r="A279" s="76"/>
      <c r="B279" s="76"/>
      <c r="C279" s="76"/>
      <c r="D279" s="76"/>
      <c r="E279" s="169"/>
      <c r="F279" s="169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>
      <c r="A280" s="76"/>
      <c r="B280" s="76"/>
      <c r="C280" s="76"/>
      <c r="D280" s="76"/>
      <c r="E280" s="169"/>
      <c r="F280" s="169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>
      <c r="A281" s="76"/>
      <c r="B281" s="76"/>
      <c r="C281" s="76"/>
      <c r="D281" s="76"/>
      <c r="E281" s="169"/>
      <c r="F281" s="169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>
      <c r="A282" s="76"/>
      <c r="B282" s="76"/>
      <c r="C282" s="76"/>
      <c r="D282" s="76"/>
      <c r="E282" s="169"/>
      <c r="F282" s="169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>
      <c r="A283" s="76"/>
      <c r="B283" s="76"/>
      <c r="C283" s="76"/>
      <c r="D283" s="76"/>
      <c r="E283" s="169"/>
      <c r="F283" s="169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>
      <c r="A284" s="76"/>
      <c r="B284" s="76"/>
      <c r="C284" s="76"/>
      <c r="D284" s="76"/>
      <c r="E284" s="169"/>
      <c r="F284" s="169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>
      <c r="A285" s="76"/>
      <c r="B285" s="76"/>
      <c r="C285" s="76"/>
      <c r="D285" s="76"/>
      <c r="E285" s="169"/>
      <c r="F285" s="169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>
      <c r="A286" s="76"/>
      <c r="B286" s="76"/>
      <c r="C286" s="76"/>
      <c r="D286" s="76"/>
      <c r="E286" s="169"/>
      <c r="F286" s="169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>
      <c r="A287" s="76"/>
      <c r="B287" s="76"/>
      <c r="C287" s="76"/>
      <c r="D287" s="76"/>
      <c r="E287" s="169"/>
      <c r="F287" s="169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>
      <c r="A288" s="76"/>
      <c r="B288" s="76"/>
      <c r="C288" s="76"/>
      <c r="D288" s="76"/>
      <c r="E288" s="169"/>
      <c r="F288" s="169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>
      <c r="A289" s="76"/>
      <c r="B289" s="76"/>
      <c r="C289" s="76"/>
      <c r="D289" s="76"/>
      <c r="E289" s="169"/>
      <c r="F289" s="169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>
      <c r="A290" s="76"/>
      <c r="B290" s="76"/>
      <c r="C290" s="76"/>
      <c r="D290" s="76"/>
      <c r="E290" s="169"/>
      <c r="F290" s="169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>
      <c r="A291" s="76"/>
      <c r="B291" s="76"/>
      <c r="C291" s="76"/>
      <c r="D291" s="76"/>
      <c r="E291" s="169"/>
      <c r="F291" s="169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>
      <c r="A292" s="76"/>
      <c r="B292" s="76"/>
      <c r="C292" s="76"/>
      <c r="D292" s="76"/>
      <c r="E292" s="169"/>
      <c r="F292" s="169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>
      <c r="A293" s="76"/>
      <c r="B293" s="76"/>
      <c r="C293" s="76"/>
      <c r="D293" s="76"/>
      <c r="E293" s="169"/>
      <c r="F293" s="169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>
      <c r="A294" s="76"/>
      <c r="B294" s="76"/>
      <c r="C294" s="76"/>
      <c r="D294" s="76"/>
      <c r="E294" s="169"/>
      <c r="F294" s="169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>
      <c r="A295" s="76"/>
      <c r="B295" s="76"/>
      <c r="C295" s="76"/>
      <c r="D295" s="76"/>
      <c r="E295" s="169"/>
      <c r="F295" s="169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>
      <c r="A296" s="76"/>
      <c r="B296" s="76"/>
      <c r="C296" s="76"/>
      <c r="D296" s="76"/>
      <c r="E296" s="169"/>
      <c r="F296" s="169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>
      <c r="A297" s="76"/>
      <c r="B297" s="76"/>
      <c r="C297" s="76"/>
      <c r="D297" s="76"/>
      <c r="E297" s="169"/>
      <c r="F297" s="169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>
      <c r="A298" s="76"/>
      <c r="B298" s="76"/>
      <c r="C298" s="76"/>
      <c r="D298" s="76"/>
      <c r="E298" s="169"/>
      <c r="F298" s="169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>
      <c r="A299" s="76"/>
      <c r="B299" s="76"/>
      <c r="C299" s="76"/>
      <c r="D299" s="76"/>
      <c r="E299" s="169"/>
      <c r="F299" s="169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>
      <c r="A300" s="76"/>
      <c r="B300" s="76"/>
      <c r="C300" s="76"/>
      <c r="D300" s="76"/>
      <c r="E300" s="169"/>
      <c r="F300" s="169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>
      <c r="A301" s="76"/>
      <c r="B301" s="76"/>
      <c r="C301" s="76"/>
      <c r="D301" s="76"/>
      <c r="E301" s="169"/>
      <c r="F301" s="169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>
      <c r="A302" s="76"/>
      <c r="B302" s="76"/>
      <c r="C302" s="76"/>
      <c r="D302" s="76"/>
      <c r="E302" s="169"/>
      <c r="F302" s="169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>
      <c r="A303" s="76"/>
      <c r="B303" s="76"/>
      <c r="C303" s="76"/>
      <c r="D303" s="76"/>
      <c r="E303" s="169"/>
      <c r="F303" s="169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>
      <c r="A304" s="76"/>
      <c r="B304" s="76"/>
      <c r="C304" s="76"/>
      <c r="D304" s="76"/>
      <c r="E304" s="169"/>
      <c r="F304" s="169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>
      <c r="A305" s="76"/>
      <c r="B305" s="76"/>
      <c r="C305" s="76"/>
      <c r="D305" s="76"/>
      <c r="E305" s="169"/>
      <c r="F305" s="169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>
      <c r="A306" s="76"/>
      <c r="B306" s="76"/>
      <c r="C306" s="76"/>
      <c r="D306" s="76"/>
      <c r="E306" s="169"/>
      <c r="F306" s="169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>
      <c r="A307" s="76"/>
      <c r="B307" s="76"/>
      <c r="C307" s="76"/>
      <c r="D307" s="76"/>
      <c r="E307" s="169"/>
      <c r="F307" s="169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>
      <c r="A308" s="76"/>
      <c r="B308" s="76"/>
      <c r="C308" s="76"/>
      <c r="D308" s="76"/>
      <c r="E308" s="169"/>
      <c r="F308" s="169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>
      <c r="A309" s="76"/>
      <c r="B309" s="76"/>
      <c r="C309" s="76"/>
      <c r="D309" s="76"/>
      <c r="E309" s="169"/>
      <c r="F309" s="169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>
      <c r="A310" s="76"/>
      <c r="B310" s="76"/>
      <c r="C310" s="76"/>
      <c r="D310" s="76"/>
      <c r="E310" s="169"/>
      <c r="F310" s="169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>
      <c r="A311" s="76"/>
      <c r="B311" s="76"/>
      <c r="C311" s="76"/>
      <c r="D311" s="76"/>
      <c r="E311" s="169"/>
      <c r="F311" s="169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>
      <c r="A312" s="76"/>
      <c r="B312" s="76"/>
      <c r="C312" s="76"/>
      <c r="D312" s="76"/>
      <c r="E312" s="169"/>
      <c r="F312" s="169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>
      <c r="A313" s="76"/>
      <c r="B313" s="76"/>
      <c r="C313" s="76"/>
      <c r="D313" s="76"/>
      <c r="E313" s="169"/>
      <c r="F313" s="169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>
      <c r="A314" s="76"/>
      <c r="B314" s="76"/>
      <c r="C314" s="76"/>
      <c r="D314" s="76"/>
      <c r="E314" s="169"/>
      <c r="F314" s="169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>
      <c r="A315" s="76"/>
      <c r="B315" s="76"/>
      <c r="C315" s="76"/>
      <c r="D315" s="76"/>
      <c r="E315" s="169"/>
      <c r="F315" s="169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>
      <c r="A316" s="76"/>
      <c r="B316" s="76"/>
      <c r="C316" s="76"/>
      <c r="D316" s="76"/>
      <c r="E316" s="169"/>
      <c r="F316" s="169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>
      <c r="A317" s="76"/>
      <c r="B317" s="76"/>
      <c r="C317" s="76"/>
      <c r="D317" s="76"/>
      <c r="E317" s="169"/>
      <c r="F317" s="169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>
      <c r="A318" s="76"/>
      <c r="B318" s="76"/>
      <c r="C318" s="76"/>
      <c r="D318" s="76"/>
      <c r="E318" s="169"/>
      <c r="F318" s="169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>
      <c r="A319" s="76"/>
      <c r="B319" s="76"/>
      <c r="C319" s="76"/>
      <c r="D319" s="76"/>
      <c r="E319" s="169"/>
      <c r="F319" s="169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>
      <c r="A320" s="76"/>
      <c r="B320" s="76"/>
      <c r="C320" s="76"/>
      <c r="D320" s="76"/>
      <c r="E320" s="169"/>
      <c r="F320" s="169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>
      <c r="A321" s="76"/>
      <c r="B321" s="76"/>
      <c r="C321" s="76"/>
      <c r="D321" s="76"/>
      <c r="E321" s="169"/>
      <c r="F321" s="169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>
      <c r="A322" s="76"/>
      <c r="B322" s="76"/>
      <c r="C322" s="76"/>
      <c r="D322" s="76"/>
      <c r="E322" s="169"/>
      <c r="F322" s="169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>
      <c r="A323" s="76"/>
      <c r="B323" s="76"/>
      <c r="C323" s="76"/>
      <c r="D323" s="76"/>
      <c r="E323" s="169"/>
      <c r="F323" s="169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>
      <c r="A324" s="76"/>
      <c r="B324" s="76"/>
      <c r="C324" s="76"/>
      <c r="D324" s="76"/>
      <c r="E324" s="169"/>
      <c r="F324" s="169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>
      <c r="A325" s="76"/>
      <c r="B325" s="76"/>
      <c r="C325" s="76"/>
      <c r="D325" s="76"/>
      <c r="E325" s="169"/>
      <c r="F325" s="169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>
      <c r="A326" s="76"/>
      <c r="B326" s="76"/>
      <c r="C326" s="76"/>
      <c r="D326" s="76"/>
      <c r="E326" s="169"/>
      <c r="F326" s="169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>
      <c r="A327" s="76"/>
      <c r="B327" s="76"/>
      <c r="C327" s="76"/>
      <c r="D327" s="76"/>
      <c r="E327" s="169"/>
      <c r="F327" s="169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>
      <c r="A328" s="76"/>
      <c r="B328" s="76"/>
      <c r="C328" s="76"/>
      <c r="D328" s="76"/>
      <c r="E328" s="169"/>
      <c r="F328" s="169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>
      <c r="A329" s="76"/>
      <c r="B329" s="76"/>
      <c r="C329" s="76"/>
      <c r="D329" s="76"/>
      <c r="E329" s="169"/>
      <c r="F329" s="169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>
      <c r="A330" s="76"/>
      <c r="B330" s="76"/>
      <c r="C330" s="76"/>
      <c r="D330" s="76"/>
      <c r="E330" s="169"/>
      <c r="F330" s="169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>
      <c r="A331" s="76"/>
      <c r="B331" s="76"/>
      <c r="C331" s="76"/>
      <c r="D331" s="76"/>
      <c r="E331" s="169"/>
      <c r="F331" s="169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>
      <c r="A332" s="76"/>
      <c r="B332" s="76"/>
      <c r="C332" s="76"/>
      <c r="D332" s="76"/>
      <c r="E332" s="169"/>
      <c r="F332" s="169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>
      <c r="A333" s="76"/>
      <c r="B333" s="76"/>
      <c r="C333" s="76"/>
      <c r="D333" s="76"/>
      <c r="E333" s="169"/>
      <c r="F333" s="169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>
      <c r="A334" s="76"/>
      <c r="B334" s="76"/>
      <c r="C334" s="76"/>
      <c r="D334" s="76"/>
      <c r="E334" s="169"/>
      <c r="F334" s="169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>
      <c r="A335" s="76"/>
      <c r="B335" s="76"/>
      <c r="C335" s="76"/>
      <c r="D335" s="76"/>
      <c r="E335" s="169"/>
      <c r="F335" s="169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>
      <c r="A336" s="76"/>
      <c r="B336" s="76"/>
      <c r="C336" s="76"/>
      <c r="D336" s="76"/>
      <c r="E336" s="169"/>
      <c r="F336" s="169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>
      <c r="A337" s="76"/>
      <c r="B337" s="76"/>
      <c r="C337" s="76"/>
      <c r="D337" s="76"/>
      <c r="E337" s="169"/>
      <c r="F337" s="169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>
      <c r="A338" s="76"/>
      <c r="B338" s="76"/>
      <c r="C338" s="76"/>
      <c r="D338" s="76"/>
      <c r="E338" s="169"/>
      <c r="F338" s="169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>
      <c r="A339" s="76"/>
      <c r="B339" s="76"/>
      <c r="C339" s="76"/>
      <c r="D339" s="76"/>
      <c r="E339" s="169"/>
      <c r="F339" s="169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>
      <c r="A340" s="76"/>
      <c r="B340" s="76"/>
      <c r="C340" s="76"/>
      <c r="D340" s="76"/>
      <c r="E340" s="169"/>
      <c r="F340" s="169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>
      <c r="A341" s="76"/>
      <c r="B341" s="76"/>
      <c r="C341" s="76"/>
      <c r="D341" s="76"/>
      <c r="E341" s="169"/>
      <c r="F341" s="169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>
      <c r="A342" s="76"/>
      <c r="B342" s="76"/>
      <c r="C342" s="76"/>
      <c r="D342" s="76"/>
      <c r="E342" s="169"/>
      <c r="F342" s="169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>
      <c r="A343" s="76"/>
      <c r="B343" s="76"/>
      <c r="C343" s="76"/>
      <c r="D343" s="76"/>
      <c r="E343" s="169"/>
      <c r="F343" s="169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>
      <c r="A344" s="76"/>
      <c r="B344" s="76"/>
      <c r="C344" s="76"/>
      <c r="D344" s="76"/>
      <c r="E344" s="169"/>
      <c r="F344" s="169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>
      <c r="A345" s="76"/>
      <c r="B345" s="76"/>
      <c r="C345" s="76"/>
      <c r="D345" s="76"/>
      <c r="E345" s="169"/>
      <c r="F345" s="169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>
      <c r="A346" s="76"/>
      <c r="B346" s="76"/>
      <c r="C346" s="76"/>
      <c r="D346" s="76"/>
      <c r="E346" s="169"/>
      <c r="F346" s="169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>
      <c r="A347" s="76"/>
      <c r="B347" s="76"/>
      <c r="C347" s="76"/>
      <c r="D347" s="76"/>
      <c r="E347" s="169"/>
      <c r="F347" s="169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>
      <c r="A348" s="76"/>
      <c r="B348" s="76"/>
      <c r="C348" s="76"/>
      <c r="D348" s="76"/>
      <c r="E348" s="169"/>
      <c r="F348" s="169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>
      <c r="A349" s="76"/>
      <c r="B349" s="76"/>
      <c r="C349" s="76"/>
      <c r="D349" s="76"/>
      <c r="E349" s="169"/>
      <c r="F349" s="169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>
      <c r="A350" s="76"/>
      <c r="B350" s="76"/>
      <c r="C350" s="76"/>
      <c r="D350" s="76"/>
      <c r="E350" s="169"/>
      <c r="F350" s="169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>
      <c r="A351" s="76"/>
      <c r="B351" s="76"/>
      <c r="C351" s="76"/>
      <c r="D351" s="76"/>
      <c r="E351" s="169"/>
      <c r="F351" s="169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>
      <c r="A352" s="76"/>
      <c r="B352" s="76"/>
      <c r="C352" s="76"/>
      <c r="D352" s="76"/>
      <c r="E352" s="169"/>
      <c r="F352" s="169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>
      <c r="A353" s="76"/>
      <c r="B353" s="76"/>
      <c r="C353" s="76"/>
      <c r="D353" s="76"/>
      <c r="E353" s="169"/>
      <c r="F353" s="169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>
      <c r="A354" s="76"/>
      <c r="B354" s="76"/>
      <c r="C354" s="76"/>
      <c r="D354" s="76"/>
      <c r="E354" s="169"/>
      <c r="F354" s="169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>
      <c r="A355" s="76"/>
      <c r="B355" s="76"/>
      <c r="C355" s="76"/>
      <c r="D355" s="76"/>
      <c r="E355" s="169"/>
      <c r="F355" s="169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>
      <c r="A356" s="76"/>
      <c r="B356" s="76"/>
      <c r="C356" s="76"/>
      <c r="D356" s="76"/>
      <c r="E356" s="169"/>
      <c r="F356" s="169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>
      <c r="A357" s="76"/>
      <c r="B357" s="76"/>
      <c r="C357" s="76"/>
      <c r="D357" s="76"/>
      <c r="E357" s="169"/>
      <c r="F357" s="169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>
      <c r="A358" s="76"/>
      <c r="B358" s="76"/>
      <c r="C358" s="76"/>
      <c r="D358" s="76"/>
      <c r="E358" s="169"/>
      <c r="F358" s="169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>
      <c r="A359" s="76"/>
      <c r="B359" s="76"/>
      <c r="C359" s="76"/>
      <c r="D359" s="76"/>
      <c r="E359" s="169"/>
      <c r="F359" s="169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>
      <c r="A360" s="76"/>
      <c r="B360" s="76"/>
      <c r="C360" s="76"/>
      <c r="D360" s="76"/>
      <c r="E360" s="169"/>
      <c r="F360" s="169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>
      <c r="A361" s="76"/>
      <c r="B361" s="76"/>
      <c r="C361" s="76"/>
      <c r="D361" s="76"/>
      <c r="E361" s="169"/>
      <c r="F361" s="169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>
      <c r="A362" s="76"/>
      <c r="B362" s="76"/>
      <c r="C362" s="76"/>
      <c r="D362" s="76"/>
      <c r="E362" s="169"/>
      <c r="F362" s="169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>
      <c r="A363" s="76"/>
      <c r="B363" s="76"/>
      <c r="C363" s="76"/>
      <c r="D363" s="76"/>
      <c r="E363" s="169"/>
      <c r="F363" s="169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>
      <c r="A364" s="76"/>
      <c r="B364" s="76"/>
      <c r="C364" s="76"/>
      <c r="D364" s="76"/>
      <c r="E364" s="169"/>
      <c r="F364" s="169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>
      <c r="A365" s="76"/>
      <c r="B365" s="76"/>
      <c r="C365" s="76"/>
      <c r="D365" s="76"/>
      <c r="E365" s="169"/>
      <c r="F365" s="169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>
      <c r="A366" s="76"/>
      <c r="B366" s="76"/>
      <c r="C366" s="76"/>
      <c r="D366" s="76"/>
      <c r="E366" s="169"/>
      <c r="F366" s="169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>
      <c r="A367" s="76"/>
      <c r="B367" s="76"/>
      <c r="C367" s="76"/>
      <c r="D367" s="76"/>
      <c r="E367" s="169"/>
      <c r="F367" s="169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>
      <c r="A368" s="76"/>
      <c r="B368" s="76"/>
      <c r="C368" s="76"/>
      <c r="D368" s="76"/>
      <c r="E368" s="169"/>
      <c r="F368" s="169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>
      <c r="A369" s="76"/>
      <c r="B369" s="76"/>
      <c r="C369" s="76"/>
      <c r="D369" s="76"/>
      <c r="E369" s="169"/>
      <c r="F369" s="169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>
      <c r="A370" s="76"/>
      <c r="B370" s="76"/>
      <c r="C370" s="76"/>
      <c r="D370" s="76"/>
      <c r="E370" s="169"/>
      <c r="F370" s="169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>
      <c r="A371" s="76"/>
      <c r="B371" s="76"/>
      <c r="C371" s="76"/>
      <c r="D371" s="76"/>
      <c r="E371" s="169"/>
      <c r="F371" s="169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>
      <c r="A372" s="76"/>
      <c r="B372" s="76"/>
      <c r="C372" s="76"/>
      <c r="D372" s="76"/>
      <c r="E372" s="169"/>
      <c r="F372" s="169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>
      <c r="A373" s="76"/>
      <c r="B373" s="76"/>
      <c r="C373" s="76"/>
      <c r="D373" s="76"/>
      <c r="E373" s="169"/>
      <c r="F373" s="169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>
      <c r="A374" s="76"/>
      <c r="B374" s="76"/>
      <c r="C374" s="76"/>
      <c r="D374" s="76"/>
      <c r="E374" s="169"/>
      <c r="F374" s="169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>
      <c r="A375" s="76"/>
      <c r="B375" s="76"/>
      <c r="C375" s="76"/>
      <c r="D375" s="76"/>
      <c r="E375" s="169"/>
      <c r="F375" s="169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>
      <c r="A376" s="76"/>
      <c r="B376" s="76"/>
      <c r="C376" s="76"/>
      <c r="D376" s="76"/>
      <c r="E376" s="169"/>
      <c r="F376" s="169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>
      <c r="A377" s="76"/>
      <c r="B377" s="76"/>
      <c r="C377" s="76"/>
      <c r="D377" s="76"/>
      <c r="E377" s="169"/>
      <c r="F377" s="169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>
      <c r="A378" s="76"/>
      <c r="B378" s="76"/>
      <c r="C378" s="76"/>
      <c r="D378" s="76"/>
      <c r="E378" s="169"/>
      <c r="F378" s="169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>
      <c r="A379" s="76"/>
      <c r="B379" s="76"/>
      <c r="C379" s="76"/>
      <c r="D379" s="76"/>
      <c r="E379" s="169"/>
      <c r="F379" s="169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>
      <c r="A380" s="76"/>
      <c r="B380" s="76"/>
      <c r="C380" s="76"/>
      <c r="D380" s="76"/>
      <c r="E380" s="169"/>
      <c r="F380" s="169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>
      <c r="A381" s="76"/>
      <c r="B381" s="76"/>
      <c r="C381" s="76"/>
      <c r="D381" s="76"/>
      <c r="E381" s="169"/>
      <c r="F381" s="169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>
      <c r="A382" s="76"/>
      <c r="B382" s="76"/>
      <c r="C382" s="76"/>
      <c r="D382" s="76"/>
      <c r="E382" s="169"/>
      <c r="F382" s="169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>
      <c r="A383" s="76"/>
      <c r="B383" s="76"/>
      <c r="C383" s="76"/>
      <c r="D383" s="76"/>
      <c r="E383" s="169"/>
      <c r="F383" s="169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>
      <c r="A384" s="76"/>
      <c r="B384" s="76"/>
      <c r="C384" s="76"/>
      <c r="D384" s="76"/>
      <c r="E384" s="169"/>
      <c r="F384" s="169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>
      <c r="A385" s="76"/>
      <c r="B385" s="76"/>
      <c r="C385" s="76"/>
      <c r="D385" s="76"/>
      <c r="E385" s="169"/>
      <c r="F385" s="169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>
      <c r="A386" s="76"/>
      <c r="B386" s="76"/>
      <c r="C386" s="76"/>
      <c r="D386" s="76"/>
      <c r="E386" s="169"/>
      <c r="F386" s="169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>
      <c r="A387" s="76"/>
      <c r="B387" s="76"/>
      <c r="C387" s="76"/>
      <c r="D387" s="76"/>
      <c r="E387" s="169"/>
      <c r="F387" s="169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>
      <c r="A388" s="76"/>
      <c r="B388" s="76"/>
      <c r="C388" s="76"/>
      <c r="D388" s="76"/>
      <c r="E388" s="169"/>
      <c r="F388" s="169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>
      <c r="A389" s="76"/>
      <c r="B389" s="76"/>
      <c r="C389" s="76"/>
      <c r="D389" s="76"/>
      <c r="E389" s="169"/>
      <c r="F389" s="169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>
      <c r="A390" s="76"/>
      <c r="B390" s="76"/>
      <c r="C390" s="76"/>
      <c r="D390" s="76"/>
      <c r="E390" s="169"/>
      <c r="F390" s="169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>
      <c r="A391" s="76"/>
      <c r="B391" s="76"/>
      <c r="C391" s="76"/>
      <c r="D391" s="76"/>
      <c r="E391" s="169"/>
      <c r="F391" s="169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>
      <c r="A392" s="76"/>
      <c r="B392" s="76"/>
      <c r="C392" s="76"/>
      <c r="D392" s="76"/>
      <c r="E392" s="169"/>
      <c r="F392" s="169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>
      <c r="A393" s="76"/>
      <c r="B393" s="76"/>
      <c r="C393" s="76"/>
      <c r="D393" s="76"/>
      <c r="E393" s="169"/>
      <c r="F393" s="169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>
      <c r="A394" s="76"/>
      <c r="B394" s="76"/>
      <c r="C394" s="76"/>
      <c r="D394" s="76"/>
      <c r="E394" s="169"/>
      <c r="F394" s="169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>
      <c r="A395" s="76"/>
      <c r="B395" s="76"/>
      <c r="C395" s="76"/>
      <c r="D395" s="76"/>
      <c r="E395" s="169"/>
      <c r="F395" s="169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>
      <c r="A396" s="76"/>
      <c r="B396" s="76"/>
      <c r="C396" s="76"/>
      <c r="D396" s="76"/>
      <c r="E396" s="169"/>
      <c r="F396" s="169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>
      <c r="A397" s="76"/>
      <c r="B397" s="76"/>
      <c r="C397" s="76"/>
      <c r="D397" s="76"/>
      <c r="E397" s="169"/>
      <c r="F397" s="169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>
      <c r="A398" s="76"/>
      <c r="B398" s="76"/>
      <c r="C398" s="76"/>
      <c r="D398" s="76"/>
      <c r="E398" s="169"/>
      <c r="F398" s="169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>
      <c r="A399" s="76"/>
      <c r="B399" s="76"/>
      <c r="C399" s="76"/>
      <c r="D399" s="76"/>
      <c r="E399" s="169"/>
      <c r="F399" s="169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>
      <c r="A400" s="76"/>
      <c r="B400" s="76"/>
      <c r="C400" s="76"/>
      <c r="D400" s="76"/>
      <c r="E400" s="169"/>
      <c r="F400" s="169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>
      <c r="A401" s="76"/>
      <c r="B401" s="76"/>
      <c r="C401" s="76"/>
      <c r="D401" s="76"/>
      <c r="E401" s="169"/>
      <c r="F401" s="169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>
      <c r="A402" s="76"/>
      <c r="B402" s="76"/>
      <c r="C402" s="76"/>
      <c r="D402" s="76"/>
      <c r="E402" s="169"/>
      <c r="F402" s="169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>
      <c r="A403" s="76"/>
      <c r="B403" s="76"/>
      <c r="C403" s="76"/>
      <c r="D403" s="76"/>
      <c r="E403" s="169"/>
      <c r="F403" s="169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>
      <c r="A404" s="76"/>
      <c r="B404" s="76"/>
      <c r="C404" s="76"/>
      <c r="D404" s="76"/>
      <c r="E404" s="169"/>
      <c r="F404" s="169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>
      <c r="A405" s="76"/>
      <c r="B405" s="76"/>
      <c r="C405" s="76"/>
      <c r="D405" s="76"/>
      <c r="E405" s="169"/>
      <c r="F405" s="169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>
      <c r="A406" s="76"/>
      <c r="B406" s="76"/>
      <c r="C406" s="76"/>
      <c r="D406" s="76"/>
      <c r="E406" s="169"/>
      <c r="F406" s="169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>
      <c r="A407" s="76"/>
      <c r="B407" s="76"/>
      <c r="C407" s="76"/>
      <c r="D407" s="76"/>
      <c r="E407" s="169"/>
      <c r="F407" s="169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>
      <c r="A408" s="76"/>
      <c r="B408" s="76"/>
      <c r="C408" s="76"/>
      <c r="D408" s="76"/>
      <c r="E408" s="169"/>
      <c r="F408" s="169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>
      <c r="A409" s="76"/>
      <c r="B409" s="76"/>
      <c r="C409" s="76"/>
      <c r="D409" s="76"/>
      <c r="E409" s="169"/>
      <c r="F409" s="169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>
      <c r="A410" s="76"/>
      <c r="B410" s="76"/>
      <c r="C410" s="76"/>
      <c r="D410" s="76"/>
      <c r="E410" s="169"/>
      <c r="F410" s="169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>
      <c r="A411" s="76"/>
      <c r="B411" s="76"/>
      <c r="C411" s="76"/>
      <c r="D411" s="76"/>
      <c r="E411" s="169"/>
      <c r="F411" s="169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>
      <c r="A412" s="76"/>
      <c r="B412" s="76"/>
      <c r="C412" s="76"/>
      <c r="D412" s="76"/>
      <c r="E412" s="169"/>
      <c r="F412" s="169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>
      <c r="A413" s="76"/>
      <c r="B413" s="76"/>
      <c r="C413" s="76"/>
      <c r="D413" s="76"/>
      <c r="E413" s="169"/>
      <c r="F413" s="169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>
      <c r="A414" s="76"/>
      <c r="B414" s="76"/>
      <c r="C414" s="76"/>
      <c r="D414" s="76"/>
      <c r="E414" s="169"/>
      <c r="F414" s="169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>
      <c r="A415" s="76"/>
      <c r="B415" s="76"/>
      <c r="C415" s="76"/>
      <c r="D415" s="76"/>
      <c r="E415" s="169"/>
      <c r="F415" s="169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>
      <c r="A416" s="76"/>
      <c r="B416" s="76"/>
      <c r="C416" s="76"/>
      <c r="D416" s="76"/>
      <c r="E416" s="169"/>
      <c r="F416" s="169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>
      <c r="A417" s="76"/>
      <c r="B417" s="76"/>
      <c r="C417" s="76"/>
      <c r="D417" s="76"/>
      <c r="E417" s="169"/>
      <c r="F417" s="169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>
      <c r="A418" s="76"/>
      <c r="B418" s="76"/>
      <c r="C418" s="76"/>
      <c r="D418" s="76"/>
      <c r="E418" s="169"/>
      <c r="F418" s="169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>
      <c r="A419" s="76"/>
      <c r="B419" s="76"/>
      <c r="C419" s="76"/>
      <c r="D419" s="76"/>
      <c r="E419" s="169"/>
      <c r="F419" s="169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>
      <c r="A420" s="76"/>
      <c r="B420" s="76"/>
      <c r="C420" s="76"/>
      <c r="D420" s="76"/>
      <c r="E420" s="169"/>
      <c r="F420" s="169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>
      <c r="A421" s="76"/>
      <c r="B421" s="76"/>
      <c r="C421" s="76"/>
      <c r="D421" s="76"/>
      <c r="E421" s="169"/>
      <c r="F421" s="169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>
      <c r="A422" s="76"/>
      <c r="B422" s="76"/>
      <c r="C422" s="76"/>
      <c r="D422" s="76"/>
      <c r="E422" s="169"/>
      <c r="F422" s="169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>
      <c r="A423" s="76"/>
      <c r="B423" s="76"/>
      <c r="C423" s="76"/>
      <c r="D423" s="76"/>
      <c r="E423" s="169"/>
      <c r="F423" s="169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>
      <c r="A424" s="76"/>
      <c r="B424" s="76"/>
      <c r="C424" s="76"/>
      <c r="D424" s="76"/>
      <c r="E424" s="169"/>
      <c r="F424" s="169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>
      <c r="A425" s="76"/>
      <c r="B425" s="76"/>
      <c r="C425" s="76"/>
      <c r="D425" s="76"/>
      <c r="E425" s="169"/>
      <c r="F425" s="169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>
      <c r="A426" s="76"/>
      <c r="B426" s="76"/>
      <c r="C426" s="76"/>
      <c r="D426" s="76"/>
      <c r="E426" s="169"/>
      <c r="F426" s="169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>
      <c r="A427" s="76"/>
      <c r="B427" s="76"/>
      <c r="C427" s="76"/>
      <c r="D427" s="76"/>
      <c r="E427" s="169"/>
      <c r="F427" s="169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>
      <c r="A428" s="76"/>
      <c r="B428" s="76"/>
      <c r="C428" s="76"/>
      <c r="D428" s="76"/>
      <c r="E428" s="169"/>
      <c r="F428" s="169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>
      <c r="A429" s="76"/>
      <c r="B429" s="76"/>
      <c r="C429" s="76"/>
      <c r="D429" s="76"/>
      <c r="E429" s="169"/>
      <c r="F429" s="169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>
      <c r="A430" s="76"/>
      <c r="B430" s="76"/>
      <c r="C430" s="76"/>
      <c r="D430" s="76"/>
      <c r="E430" s="169"/>
      <c r="F430" s="169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>
      <c r="A431" s="76"/>
      <c r="B431" s="76"/>
      <c r="C431" s="76"/>
      <c r="D431" s="76"/>
      <c r="E431" s="169"/>
      <c r="F431" s="169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>
      <c r="A432" s="76"/>
      <c r="B432" s="76"/>
      <c r="C432" s="76"/>
      <c r="D432" s="76"/>
      <c r="E432" s="169"/>
      <c r="F432" s="169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>
      <c r="A433" s="76"/>
      <c r="B433" s="76"/>
      <c r="C433" s="76"/>
      <c r="D433" s="76"/>
      <c r="E433" s="169"/>
      <c r="F433" s="169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>
      <c r="A434" s="76"/>
      <c r="B434" s="76"/>
      <c r="C434" s="76"/>
      <c r="D434" s="76"/>
      <c r="E434" s="169"/>
      <c r="F434" s="169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>
      <c r="A435" s="76"/>
      <c r="B435" s="76"/>
      <c r="C435" s="76"/>
      <c r="D435" s="76"/>
      <c r="E435" s="169"/>
      <c r="F435" s="169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>
      <c r="A436" s="76"/>
      <c r="B436" s="76"/>
      <c r="C436" s="76"/>
      <c r="D436" s="76"/>
      <c r="E436" s="169"/>
      <c r="F436" s="169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>
      <c r="A437" s="76"/>
      <c r="B437" s="76"/>
      <c r="C437" s="76"/>
      <c r="D437" s="76"/>
      <c r="E437" s="169"/>
      <c r="F437" s="169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>
      <c r="A438" s="76"/>
      <c r="B438" s="76"/>
      <c r="C438" s="76"/>
      <c r="D438" s="76"/>
      <c r="E438" s="169"/>
      <c r="F438" s="169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>
      <c r="A439" s="76"/>
      <c r="B439" s="76"/>
      <c r="C439" s="76"/>
      <c r="D439" s="76"/>
      <c r="E439" s="169"/>
      <c r="F439" s="169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>
      <c r="A440" s="76"/>
      <c r="B440" s="76"/>
      <c r="C440" s="76"/>
      <c r="D440" s="76"/>
      <c r="E440" s="169"/>
      <c r="F440" s="169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>
      <c r="A441" s="76"/>
      <c r="B441" s="76"/>
      <c r="C441" s="76"/>
      <c r="D441" s="76"/>
      <c r="E441" s="169"/>
      <c r="F441" s="169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>
      <c r="A442" s="76"/>
      <c r="B442" s="76"/>
      <c r="C442" s="76"/>
      <c r="D442" s="76"/>
      <c r="E442" s="169"/>
      <c r="F442" s="169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>
      <c r="A443" s="76"/>
      <c r="B443" s="76"/>
      <c r="C443" s="76"/>
      <c r="D443" s="76"/>
      <c r="E443" s="169"/>
      <c r="F443" s="169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>
      <c r="A444" s="76"/>
      <c r="B444" s="76"/>
      <c r="C444" s="76"/>
      <c r="D444" s="76"/>
      <c r="E444" s="169"/>
      <c r="F444" s="169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>
      <c r="A445" s="76"/>
      <c r="B445" s="76"/>
      <c r="C445" s="76"/>
      <c r="D445" s="76"/>
      <c r="E445" s="169"/>
      <c r="F445" s="169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>
      <c r="A446" s="76"/>
      <c r="B446" s="76"/>
      <c r="C446" s="76"/>
      <c r="D446" s="76"/>
      <c r="E446" s="169"/>
      <c r="F446" s="169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>
      <c r="A447" s="76"/>
      <c r="B447" s="76"/>
      <c r="C447" s="76"/>
      <c r="D447" s="76"/>
      <c r="E447" s="169"/>
      <c r="F447" s="169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>
      <c r="A448" s="76"/>
      <c r="B448" s="76"/>
      <c r="C448" s="76"/>
      <c r="D448" s="76"/>
      <c r="E448" s="169"/>
      <c r="F448" s="169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>
      <c r="A449" s="76"/>
      <c r="B449" s="76"/>
      <c r="C449" s="76"/>
      <c r="D449" s="76"/>
      <c r="E449" s="169"/>
      <c r="F449" s="169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>
      <c r="A450" s="76"/>
      <c r="B450" s="76"/>
      <c r="C450" s="76"/>
      <c r="D450" s="76"/>
      <c r="E450" s="169"/>
      <c r="F450" s="169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>
      <c r="A451" s="76"/>
      <c r="B451" s="76"/>
      <c r="C451" s="76"/>
      <c r="D451" s="76"/>
      <c r="E451" s="169"/>
      <c r="F451" s="169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>
      <c r="A452" s="76"/>
      <c r="B452" s="76"/>
      <c r="C452" s="76"/>
      <c r="D452" s="76"/>
      <c r="E452" s="169"/>
      <c r="F452" s="169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>
      <c r="A453" s="76"/>
      <c r="B453" s="76"/>
      <c r="C453" s="76"/>
      <c r="D453" s="76"/>
      <c r="E453" s="169"/>
      <c r="F453" s="169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>
      <c r="A454" s="76"/>
      <c r="B454" s="76"/>
      <c r="C454" s="76"/>
      <c r="D454" s="76"/>
      <c r="E454" s="169"/>
      <c r="F454" s="169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>
      <c r="A455" s="76"/>
      <c r="B455" s="76"/>
      <c r="C455" s="76"/>
      <c r="D455" s="76"/>
      <c r="E455" s="169"/>
      <c r="F455" s="169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>
      <c r="A456" s="76"/>
      <c r="B456" s="76"/>
      <c r="C456" s="76"/>
      <c r="D456" s="76"/>
      <c r="E456" s="169"/>
      <c r="F456" s="169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>
      <c r="A457" s="76"/>
      <c r="B457" s="76"/>
      <c r="C457" s="76"/>
      <c r="D457" s="76"/>
      <c r="E457" s="169"/>
      <c r="F457" s="169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>
      <c r="A458" s="76"/>
      <c r="B458" s="76"/>
      <c r="C458" s="76"/>
      <c r="D458" s="76"/>
      <c r="E458" s="169"/>
      <c r="F458" s="169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>
      <c r="A459" s="76"/>
      <c r="B459" s="76"/>
      <c r="C459" s="76"/>
      <c r="D459" s="76"/>
      <c r="E459" s="169"/>
      <c r="F459" s="169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>
      <c r="A460" s="76"/>
      <c r="B460" s="76"/>
      <c r="C460" s="76"/>
      <c r="D460" s="76"/>
      <c r="E460" s="169"/>
      <c r="F460" s="169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>
      <c r="A461" s="76"/>
      <c r="B461" s="76"/>
      <c r="C461" s="76"/>
      <c r="D461" s="76"/>
      <c r="E461" s="169"/>
      <c r="F461" s="169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>
      <c r="A462" s="76"/>
      <c r="B462" s="76"/>
      <c r="C462" s="76"/>
      <c r="D462" s="76"/>
      <c r="E462" s="169"/>
      <c r="F462" s="169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>
      <c r="A463" s="76"/>
      <c r="B463" s="76"/>
      <c r="C463" s="76"/>
      <c r="D463" s="76"/>
      <c r="E463" s="169"/>
      <c r="F463" s="169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>
      <c r="A464" s="76"/>
      <c r="B464" s="76"/>
      <c r="C464" s="76"/>
      <c r="D464" s="76"/>
      <c r="E464" s="169"/>
      <c r="F464" s="169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>
      <c r="A465" s="76"/>
      <c r="B465" s="76"/>
      <c r="C465" s="76"/>
      <c r="D465" s="76"/>
      <c r="E465" s="169"/>
      <c r="F465" s="169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>
      <c r="A466" s="76"/>
      <c r="B466" s="76"/>
      <c r="C466" s="76"/>
      <c r="D466" s="76"/>
      <c r="E466" s="169"/>
      <c r="F466" s="169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>
      <c r="A467" s="76"/>
      <c r="B467" s="76"/>
      <c r="C467" s="76"/>
      <c r="D467" s="76"/>
      <c r="E467" s="169"/>
      <c r="F467" s="169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>
      <c r="A468" s="76"/>
      <c r="B468" s="76"/>
      <c r="C468" s="76"/>
      <c r="D468" s="76"/>
      <c r="E468" s="169"/>
      <c r="F468" s="169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>
      <c r="A469" s="76"/>
      <c r="B469" s="76"/>
      <c r="C469" s="76"/>
      <c r="D469" s="76"/>
      <c r="E469" s="169"/>
      <c r="F469" s="169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>
      <c r="A470" s="76"/>
      <c r="B470" s="76"/>
      <c r="C470" s="76"/>
      <c r="D470" s="76"/>
      <c r="E470" s="169"/>
      <c r="F470" s="169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>
      <c r="A471" s="76"/>
      <c r="B471" s="76"/>
      <c r="C471" s="76"/>
      <c r="D471" s="76"/>
      <c r="E471" s="169"/>
      <c r="F471" s="169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>
      <c r="A472" s="76"/>
      <c r="B472" s="76"/>
      <c r="C472" s="76"/>
      <c r="D472" s="76"/>
      <c r="E472" s="169"/>
      <c r="F472" s="169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>
      <c r="A473" s="76"/>
      <c r="B473" s="76"/>
      <c r="C473" s="76"/>
      <c r="D473" s="76"/>
      <c r="E473" s="169"/>
      <c r="F473" s="169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>
      <c r="A474" s="76"/>
      <c r="B474" s="76"/>
      <c r="C474" s="76"/>
      <c r="D474" s="76"/>
      <c r="E474" s="169"/>
      <c r="F474" s="169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>
      <c r="A475" s="76"/>
      <c r="B475" s="76"/>
      <c r="C475" s="76"/>
      <c r="D475" s="76"/>
      <c r="E475" s="169"/>
      <c r="F475" s="169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>
      <c r="A476" s="76"/>
      <c r="B476" s="76"/>
      <c r="C476" s="76"/>
      <c r="D476" s="76"/>
      <c r="E476" s="169"/>
      <c r="F476" s="169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>
      <c r="A477" s="76"/>
      <c r="B477" s="76"/>
      <c r="C477" s="76"/>
      <c r="D477" s="76"/>
      <c r="E477" s="169"/>
      <c r="F477" s="169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>
      <c r="A478" s="76"/>
      <c r="B478" s="76"/>
      <c r="C478" s="76"/>
      <c r="D478" s="76"/>
      <c r="E478" s="169"/>
      <c r="F478" s="169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>
      <c r="A479" s="76"/>
      <c r="B479" s="76"/>
      <c r="C479" s="76"/>
      <c r="D479" s="76"/>
      <c r="E479" s="169"/>
      <c r="F479" s="169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>
      <c r="A480" s="76"/>
      <c r="B480" s="76"/>
      <c r="C480" s="76"/>
      <c r="D480" s="76"/>
      <c r="E480" s="169"/>
      <c r="F480" s="169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>
      <c r="A481" s="76"/>
      <c r="B481" s="76"/>
      <c r="C481" s="76"/>
      <c r="D481" s="76"/>
      <c r="E481" s="169"/>
      <c r="F481" s="169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>
      <c r="A482" s="76"/>
      <c r="B482" s="76"/>
      <c r="C482" s="76"/>
      <c r="D482" s="76"/>
      <c r="E482" s="169"/>
      <c r="F482" s="169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>
      <c r="A483" s="76"/>
      <c r="B483" s="76"/>
      <c r="C483" s="76"/>
      <c r="D483" s="76"/>
      <c r="E483" s="169"/>
      <c r="F483" s="169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>
      <c r="A484" s="76"/>
      <c r="B484" s="76"/>
      <c r="C484" s="76"/>
      <c r="D484" s="76"/>
      <c r="E484" s="169"/>
      <c r="F484" s="169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>
      <c r="A485" s="76"/>
      <c r="B485" s="76"/>
      <c r="C485" s="76"/>
      <c r="D485" s="76"/>
      <c r="E485" s="169"/>
      <c r="F485" s="169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>
      <c r="A486" s="76"/>
      <c r="B486" s="76"/>
      <c r="C486" s="76"/>
      <c r="D486" s="76"/>
      <c r="E486" s="169"/>
      <c r="F486" s="169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>
      <c r="A487" s="76"/>
      <c r="B487" s="76"/>
      <c r="C487" s="76"/>
      <c r="D487" s="76"/>
      <c r="E487" s="169"/>
      <c r="F487" s="169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>
      <c r="A488" s="76"/>
      <c r="B488" s="76"/>
      <c r="C488" s="76"/>
      <c r="D488" s="76"/>
      <c r="E488" s="169"/>
      <c r="F488" s="169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>
      <c r="A489" s="76"/>
      <c r="B489" s="76"/>
      <c r="C489" s="76"/>
      <c r="D489" s="76"/>
      <c r="E489" s="169"/>
      <c r="F489" s="169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>
      <c r="A490" s="76"/>
      <c r="B490" s="76"/>
      <c r="C490" s="76"/>
      <c r="D490" s="76"/>
      <c r="E490" s="169"/>
      <c r="F490" s="169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>
      <c r="A491" s="76"/>
      <c r="B491" s="76"/>
      <c r="C491" s="76"/>
      <c r="D491" s="76"/>
      <c r="E491" s="169"/>
      <c r="F491" s="169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>
      <c r="A492" s="76"/>
      <c r="B492" s="76"/>
      <c r="C492" s="76"/>
      <c r="D492" s="76"/>
      <c r="E492" s="169"/>
      <c r="F492" s="169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>
      <c r="A493" s="76"/>
      <c r="B493" s="76"/>
      <c r="C493" s="76"/>
      <c r="D493" s="76"/>
      <c r="E493" s="169"/>
      <c r="F493" s="169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>
      <c r="A494" s="76"/>
      <c r="B494" s="76"/>
      <c r="C494" s="76"/>
      <c r="D494" s="76"/>
      <c r="E494" s="169"/>
      <c r="F494" s="169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>
      <c r="A495" s="76"/>
      <c r="B495" s="76"/>
      <c r="C495" s="76"/>
      <c r="D495" s="76"/>
      <c r="E495" s="169"/>
      <c r="F495" s="169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>
      <c r="A496" s="76"/>
      <c r="B496" s="76"/>
      <c r="C496" s="76"/>
      <c r="D496" s="76"/>
      <c r="E496" s="169"/>
      <c r="F496" s="169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>
      <c r="A497" s="76"/>
      <c r="B497" s="76"/>
      <c r="C497" s="76"/>
      <c r="D497" s="76"/>
      <c r="E497" s="169"/>
      <c r="F497" s="169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>
      <c r="A498" s="76"/>
      <c r="B498" s="76"/>
      <c r="C498" s="76"/>
      <c r="D498" s="76"/>
      <c r="E498" s="169"/>
      <c r="F498" s="169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>
      <c r="A499" s="76"/>
      <c r="B499" s="76"/>
      <c r="C499" s="76"/>
      <c r="D499" s="76"/>
      <c r="E499" s="169"/>
      <c r="F499" s="169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>
      <c r="A500" s="76"/>
      <c r="B500" s="76"/>
      <c r="C500" s="76"/>
      <c r="D500" s="76"/>
      <c r="E500" s="169"/>
      <c r="F500" s="169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>
      <c r="A501" s="76"/>
      <c r="B501" s="76"/>
      <c r="C501" s="76"/>
      <c r="D501" s="76"/>
      <c r="E501" s="169"/>
      <c r="F501" s="169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>
      <c r="A502" s="76"/>
      <c r="B502" s="76"/>
      <c r="C502" s="76"/>
      <c r="D502" s="76"/>
      <c r="E502" s="169"/>
      <c r="F502" s="169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>
      <c r="A503" s="76"/>
      <c r="B503" s="76"/>
      <c r="C503" s="76"/>
      <c r="D503" s="76"/>
      <c r="E503" s="169"/>
      <c r="F503" s="169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>
      <c r="A504" s="76"/>
      <c r="B504" s="76"/>
      <c r="C504" s="76"/>
      <c r="D504" s="76"/>
      <c r="E504" s="169"/>
      <c r="F504" s="169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>
      <c r="A505" s="76"/>
      <c r="B505" s="76"/>
      <c r="C505" s="76"/>
      <c r="D505" s="76"/>
      <c r="E505" s="169"/>
      <c r="F505" s="169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>
      <c r="A506" s="76"/>
      <c r="B506" s="76"/>
      <c r="C506" s="76"/>
      <c r="D506" s="76"/>
      <c r="E506" s="169"/>
      <c r="F506" s="169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>
      <c r="A507" s="76"/>
      <c r="B507" s="76"/>
      <c r="C507" s="76"/>
      <c r="D507" s="76"/>
      <c r="E507" s="169"/>
      <c r="F507" s="169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>
      <c r="A508" s="76"/>
      <c r="B508" s="76"/>
      <c r="C508" s="76"/>
      <c r="D508" s="76"/>
      <c r="E508" s="169"/>
      <c r="F508" s="169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>
      <c r="A509" s="76"/>
      <c r="B509" s="76"/>
      <c r="C509" s="76"/>
      <c r="D509" s="76"/>
      <c r="E509" s="169"/>
      <c r="F509" s="169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>
      <c r="A510" s="76"/>
      <c r="B510" s="76"/>
      <c r="C510" s="76"/>
      <c r="D510" s="76"/>
      <c r="E510" s="169"/>
      <c r="F510" s="169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>
      <c r="A511" s="76"/>
      <c r="B511" s="76"/>
      <c r="C511" s="76"/>
      <c r="D511" s="76"/>
      <c r="E511" s="169"/>
      <c r="F511" s="169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>
      <c r="A512" s="76"/>
      <c r="B512" s="76"/>
      <c r="C512" s="76"/>
      <c r="D512" s="76"/>
      <c r="E512" s="169"/>
      <c r="F512" s="169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>
      <c r="A513" s="76"/>
      <c r="B513" s="76"/>
      <c r="C513" s="76"/>
      <c r="D513" s="76"/>
      <c r="E513" s="169"/>
      <c r="F513" s="169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>
      <c r="A514" s="76"/>
      <c r="B514" s="76"/>
      <c r="C514" s="76"/>
      <c r="D514" s="76"/>
      <c r="E514" s="169"/>
      <c r="F514" s="169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>
      <c r="A515" s="76"/>
      <c r="B515" s="76"/>
      <c r="C515" s="76"/>
      <c r="D515" s="76"/>
      <c r="E515" s="169"/>
      <c r="F515" s="169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>
      <c r="A516" s="76"/>
      <c r="B516" s="76"/>
      <c r="C516" s="76"/>
      <c r="D516" s="76"/>
      <c r="E516" s="169"/>
      <c r="F516" s="169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>
      <c r="A517" s="76"/>
      <c r="B517" s="76"/>
      <c r="C517" s="76"/>
      <c r="D517" s="76"/>
      <c r="E517" s="169"/>
      <c r="F517" s="169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>
      <c r="A518" s="76"/>
      <c r="B518" s="76"/>
      <c r="C518" s="76"/>
      <c r="D518" s="76"/>
      <c r="E518" s="169"/>
      <c r="F518" s="169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>
      <c r="A519" s="76"/>
      <c r="B519" s="76"/>
      <c r="C519" s="76"/>
      <c r="D519" s="76"/>
      <c r="E519" s="169"/>
      <c r="F519" s="169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>
      <c r="A520" s="76"/>
      <c r="B520" s="76"/>
      <c r="C520" s="76"/>
      <c r="D520" s="76"/>
      <c r="E520" s="169"/>
      <c r="F520" s="169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>
      <c r="A521" s="76"/>
      <c r="B521" s="76"/>
      <c r="C521" s="76"/>
      <c r="D521" s="76"/>
      <c r="E521" s="169"/>
      <c r="F521" s="169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>
      <c r="A522" s="76"/>
      <c r="B522" s="76"/>
      <c r="C522" s="76"/>
      <c r="D522" s="76"/>
      <c r="E522" s="169"/>
      <c r="F522" s="169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>
      <c r="A523" s="76"/>
      <c r="B523" s="76"/>
      <c r="C523" s="76"/>
      <c r="D523" s="76"/>
      <c r="E523" s="169"/>
      <c r="F523" s="169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>
      <c r="A524" s="76"/>
      <c r="B524" s="76"/>
      <c r="C524" s="76"/>
      <c r="D524" s="76"/>
      <c r="E524" s="169"/>
      <c r="F524" s="169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>
      <c r="A525" s="76"/>
      <c r="B525" s="76"/>
      <c r="C525" s="76"/>
      <c r="D525" s="76"/>
      <c r="E525" s="169"/>
      <c r="F525" s="169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>
      <c r="A526" s="76"/>
      <c r="B526" s="76"/>
      <c r="C526" s="76"/>
      <c r="D526" s="76"/>
      <c r="E526" s="169"/>
      <c r="F526" s="169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>
      <c r="A527" s="76"/>
      <c r="B527" s="76"/>
      <c r="C527" s="76"/>
      <c r="D527" s="76"/>
      <c r="E527" s="169"/>
      <c r="F527" s="169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>
      <c r="A528" s="76"/>
      <c r="B528" s="76"/>
      <c r="C528" s="76"/>
      <c r="D528" s="76"/>
      <c r="E528" s="169"/>
      <c r="F528" s="169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>
      <c r="A529" s="76"/>
      <c r="B529" s="76"/>
      <c r="C529" s="76"/>
      <c r="D529" s="76"/>
      <c r="E529" s="169"/>
      <c r="F529" s="169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>
      <c r="A530" s="76"/>
      <c r="B530" s="76"/>
      <c r="C530" s="76"/>
      <c r="D530" s="76"/>
      <c r="E530" s="169"/>
      <c r="F530" s="169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>
      <c r="A531" s="76"/>
      <c r="B531" s="76"/>
      <c r="C531" s="76"/>
      <c r="D531" s="76"/>
      <c r="E531" s="169"/>
      <c r="F531" s="169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>
      <c r="A532" s="76"/>
      <c r="B532" s="76"/>
      <c r="C532" s="76"/>
      <c r="D532" s="76"/>
      <c r="E532" s="169"/>
      <c r="F532" s="169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>
      <c r="A533" s="76"/>
      <c r="B533" s="76"/>
      <c r="C533" s="76"/>
      <c r="D533" s="76"/>
      <c r="E533" s="169"/>
      <c r="F533" s="169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>
      <c r="A534" s="76"/>
      <c r="B534" s="76"/>
      <c r="C534" s="76"/>
      <c r="D534" s="76"/>
      <c r="E534" s="169"/>
      <c r="F534" s="169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>
      <c r="A535" s="76"/>
      <c r="B535" s="76"/>
      <c r="C535" s="76"/>
      <c r="D535" s="76"/>
      <c r="E535" s="169"/>
      <c r="F535" s="169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>
      <c r="A536" s="76"/>
      <c r="B536" s="76"/>
      <c r="C536" s="76"/>
      <c r="D536" s="76"/>
      <c r="E536" s="169"/>
      <c r="F536" s="169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>
      <c r="A537" s="76"/>
      <c r="B537" s="76"/>
      <c r="C537" s="76"/>
      <c r="D537" s="76"/>
      <c r="E537" s="169"/>
      <c r="F537" s="169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>
      <c r="A538" s="76"/>
      <c r="B538" s="76"/>
      <c r="C538" s="76"/>
      <c r="D538" s="76"/>
      <c r="E538" s="169"/>
      <c r="F538" s="169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>
      <c r="A539" s="76"/>
      <c r="B539" s="76"/>
      <c r="C539" s="76"/>
      <c r="D539" s="76"/>
      <c r="E539" s="169"/>
      <c r="F539" s="169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>
      <c r="A540" s="76"/>
      <c r="B540" s="76"/>
      <c r="C540" s="76"/>
      <c r="D540" s="76"/>
      <c r="E540" s="169"/>
      <c r="F540" s="169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>
      <c r="A541" s="76"/>
      <c r="B541" s="76"/>
      <c r="C541" s="76"/>
      <c r="D541" s="76"/>
      <c r="E541" s="169"/>
      <c r="F541" s="169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>
      <c r="A542" s="76"/>
      <c r="B542" s="76"/>
      <c r="C542" s="76"/>
      <c r="D542" s="76"/>
      <c r="E542" s="169"/>
      <c r="F542" s="169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>
      <c r="A543" s="76"/>
      <c r="B543" s="76"/>
      <c r="C543" s="76"/>
      <c r="D543" s="76"/>
      <c r="E543" s="169"/>
      <c r="F543" s="169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>
      <c r="A544" s="76"/>
      <c r="B544" s="76"/>
      <c r="C544" s="76"/>
      <c r="D544" s="76"/>
      <c r="E544" s="169"/>
      <c r="F544" s="169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>
      <c r="A545" s="76"/>
      <c r="B545" s="76"/>
      <c r="C545" s="76"/>
      <c r="D545" s="76"/>
      <c r="E545" s="169"/>
      <c r="F545" s="169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>
      <c r="A546" s="76"/>
      <c r="B546" s="76"/>
      <c r="C546" s="76"/>
      <c r="D546" s="76"/>
      <c r="E546" s="169"/>
      <c r="F546" s="169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>
      <c r="A547" s="76"/>
      <c r="B547" s="76"/>
      <c r="C547" s="76"/>
      <c r="D547" s="76"/>
      <c r="E547" s="169"/>
      <c r="F547" s="169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>
      <c r="A548" s="76"/>
      <c r="B548" s="76"/>
      <c r="C548" s="76"/>
      <c r="D548" s="76"/>
      <c r="E548" s="169"/>
      <c r="F548" s="169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>
      <c r="A549" s="76"/>
      <c r="B549" s="76"/>
      <c r="C549" s="76"/>
      <c r="D549" s="76"/>
      <c r="E549" s="169"/>
      <c r="F549" s="169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>
      <c r="A550" s="76"/>
      <c r="B550" s="76"/>
      <c r="C550" s="76"/>
      <c r="D550" s="76"/>
      <c r="E550" s="169"/>
      <c r="F550" s="169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>
      <c r="A551" s="76"/>
      <c r="B551" s="76"/>
      <c r="C551" s="76"/>
      <c r="D551" s="76"/>
      <c r="E551" s="169"/>
      <c r="F551" s="169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>
      <c r="A552" s="76"/>
      <c r="B552" s="76"/>
      <c r="C552" s="76"/>
      <c r="D552" s="76"/>
      <c r="E552" s="169"/>
      <c r="F552" s="169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>
      <c r="A553" s="76"/>
      <c r="B553" s="76"/>
      <c r="C553" s="76"/>
      <c r="D553" s="76"/>
      <c r="E553" s="169"/>
      <c r="F553" s="169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>
      <c r="A554" s="76"/>
      <c r="B554" s="76"/>
      <c r="C554" s="76"/>
      <c r="D554" s="76"/>
      <c r="E554" s="169"/>
      <c r="F554" s="169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>
      <c r="A555" s="76"/>
      <c r="B555" s="76"/>
      <c r="C555" s="76"/>
      <c r="D555" s="76"/>
      <c r="E555" s="169"/>
      <c r="F555" s="169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>
      <c r="A556" s="76"/>
      <c r="B556" s="76"/>
      <c r="C556" s="76"/>
      <c r="D556" s="76"/>
      <c r="E556" s="169"/>
      <c r="F556" s="169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>
      <c r="A557" s="76"/>
      <c r="B557" s="76"/>
      <c r="C557" s="76"/>
      <c r="D557" s="76"/>
      <c r="E557" s="169"/>
      <c r="F557" s="169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>
      <c r="A558" s="76"/>
      <c r="B558" s="76"/>
      <c r="C558" s="76"/>
      <c r="D558" s="76"/>
      <c r="E558" s="169"/>
      <c r="F558" s="169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>
      <c r="A559" s="76"/>
      <c r="B559" s="76"/>
      <c r="C559" s="76"/>
      <c r="D559" s="76"/>
      <c r="E559" s="169"/>
      <c r="F559" s="169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>
      <c r="A560" s="76"/>
      <c r="B560" s="76"/>
      <c r="C560" s="76"/>
      <c r="D560" s="76"/>
      <c r="E560" s="169"/>
      <c r="F560" s="169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>
      <c r="A561" s="76"/>
      <c r="B561" s="76"/>
      <c r="C561" s="76"/>
      <c r="D561" s="76"/>
      <c r="E561" s="169"/>
      <c r="F561" s="169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>
      <c r="A562" s="76"/>
      <c r="B562" s="76"/>
      <c r="C562" s="76"/>
      <c r="D562" s="76"/>
      <c r="E562" s="169"/>
      <c r="F562" s="169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>
      <c r="A563" s="76"/>
      <c r="B563" s="76"/>
      <c r="C563" s="76"/>
      <c r="D563" s="76"/>
      <c r="E563" s="169"/>
      <c r="F563" s="169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>
      <c r="A564" s="76"/>
      <c r="B564" s="76"/>
      <c r="C564" s="76"/>
      <c r="D564" s="76"/>
      <c r="E564" s="169"/>
      <c r="F564" s="169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>
      <c r="A565" s="76"/>
      <c r="B565" s="76"/>
      <c r="C565" s="76"/>
      <c r="D565" s="76"/>
      <c r="E565" s="169"/>
      <c r="F565" s="169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>
      <c r="A566" s="76"/>
      <c r="B566" s="76"/>
      <c r="C566" s="76"/>
      <c r="D566" s="76"/>
      <c r="E566" s="169"/>
      <c r="F566" s="169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>
      <c r="A567" s="76"/>
      <c r="B567" s="76"/>
      <c r="C567" s="76"/>
      <c r="D567" s="76"/>
      <c r="E567" s="169"/>
      <c r="F567" s="169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>
      <c r="A568" s="76"/>
      <c r="B568" s="76"/>
      <c r="C568" s="76"/>
      <c r="D568" s="76"/>
      <c r="E568" s="169"/>
      <c r="F568" s="169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>
      <c r="A569" s="76"/>
      <c r="B569" s="76"/>
      <c r="C569" s="76"/>
      <c r="D569" s="76"/>
      <c r="E569" s="169"/>
      <c r="F569" s="169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>
      <c r="A570" s="76"/>
      <c r="B570" s="76"/>
      <c r="C570" s="76"/>
      <c r="D570" s="76"/>
      <c r="E570" s="169"/>
      <c r="F570" s="169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>
      <c r="A571" s="76"/>
      <c r="B571" s="76"/>
      <c r="C571" s="76"/>
      <c r="D571" s="76"/>
      <c r="E571" s="169"/>
      <c r="F571" s="169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>
      <c r="A572" s="76"/>
      <c r="B572" s="76"/>
      <c r="C572" s="76"/>
      <c r="D572" s="76"/>
      <c r="E572" s="169"/>
      <c r="F572" s="169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>
      <c r="A573" s="76"/>
      <c r="B573" s="76"/>
      <c r="C573" s="76"/>
      <c r="D573" s="76"/>
      <c r="E573" s="169"/>
      <c r="F573" s="169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>
      <c r="A574" s="76"/>
      <c r="B574" s="76"/>
      <c r="C574" s="76"/>
      <c r="D574" s="76"/>
      <c r="E574" s="169"/>
      <c r="F574" s="169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>
      <c r="A575" s="76"/>
      <c r="B575" s="76"/>
      <c r="C575" s="76"/>
      <c r="D575" s="76"/>
      <c r="E575" s="169"/>
      <c r="F575" s="169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>
      <c r="A576" s="76"/>
      <c r="B576" s="76"/>
      <c r="C576" s="76"/>
      <c r="D576" s="76"/>
      <c r="E576" s="169"/>
      <c r="F576" s="169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>
      <c r="A577" s="76"/>
      <c r="B577" s="76"/>
      <c r="C577" s="76"/>
      <c r="D577" s="76"/>
      <c r="E577" s="169"/>
      <c r="F577" s="169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>
      <c r="A578" s="76"/>
      <c r="B578" s="76"/>
      <c r="C578" s="76"/>
      <c r="D578" s="76"/>
      <c r="E578" s="169"/>
      <c r="F578" s="169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>
      <c r="A579" s="76"/>
      <c r="B579" s="76"/>
      <c r="C579" s="76"/>
      <c r="D579" s="76"/>
      <c r="E579" s="169"/>
      <c r="F579" s="169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>
      <c r="A580" s="76"/>
      <c r="B580" s="76"/>
      <c r="C580" s="76"/>
      <c r="D580" s="76"/>
      <c r="E580" s="169"/>
      <c r="F580" s="169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>
      <c r="A581" s="76"/>
      <c r="B581" s="76"/>
      <c r="C581" s="76"/>
      <c r="D581" s="76"/>
      <c r="E581" s="169"/>
      <c r="F581" s="169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>
      <c r="A582" s="76"/>
      <c r="B582" s="76"/>
      <c r="C582" s="76"/>
      <c r="D582" s="76"/>
      <c r="E582" s="169"/>
      <c r="F582" s="169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>
      <c r="A583" s="76"/>
      <c r="B583" s="76"/>
      <c r="C583" s="76"/>
      <c r="D583" s="76"/>
      <c r="E583" s="169"/>
      <c r="F583" s="169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>
      <c r="A584" s="76"/>
      <c r="B584" s="76"/>
      <c r="C584" s="76"/>
      <c r="D584" s="76"/>
      <c r="E584" s="169"/>
      <c r="F584" s="169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>
      <c r="A585" s="76"/>
      <c r="B585" s="76"/>
      <c r="C585" s="76"/>
      <c r="D585" s="76"/>
      <c r="E585" s="169"/>
      <c r="F585" s="169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>
      <c r="A586" s="76"/>
      <c r="B586" s="76"/>
      <c r="C586" s="76"/>
      <c r="D586" s="76"/>
      <c r="E586" s="169"/>
      <c r="F586" s="169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>
      <c r="A587" s="76"/>
      <c r="B587" s="76"/>
      <c r="C587" s="76"/>
      <c r="D587" s="76"/>
      <c r="E587" s="169"/>
      <c r="F587" s="169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>
      <c r="A588" s="76"/>
      <c r="B588" s="76"/>
      <c r="C588" s="76"/>
      <c r="D588" s="76"/>
      <c r="E588" s="169"/>
      <c r="F588" s="169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>
      <c r="A589" s="76"/>
      <c r="B589" s="76"/>
      <c r="C589" s="76"/>
      <c r="D589" s="76"/>
      <c r="E589" s="169"/>
      <c r="F589" s="169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>
      <c r="A590" s="76"/>
      <c r="B590" s="76"/>
      <c r="C590" s="76"/>
      <c r="D590" s="76"/>
      <c r="E590" s="169"/>
      <c r="F590" s="169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>
      <c r="A591" s="76"/>
      <c r="B591" s="76"/>
      <c r="C591" s="76"/>
      <c r="D591" s="76"/>
      <c r="E591" s="169"/>
      <c r="F591" s="169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>
      <c r="A592" s="76"/>
      <c r="B592" s="76"/>
      <c r="C592" s="76"/>
      <c r="D592" s="76"/>
      <c r="E592" s="169"/>
      <c r="F592" s="169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>
      <c r="A593" s="76"/>
      <c r="B593" s="76"/>
      <c r="C593" s="76"/>
      <c r="D593" s="76"/>
      <c r="E593" s="169"/>
      <c r="F593" s="169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>
      <c r="A594" s="76"/>
      <c r="B594" s="76"/>
      <c r="C594" s="76"/>
      <c r="D594" s="76"/>
      <c r="E594" s="169"/>
      <c r="F594" s="169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>
      <c r="A595" s="76"/>
      <c r="B595" s="76"/>
      <c r="C595" s="76"/>
      <c r="D595" s="76"/>
      <c r="E595" s="169"/>
      <c r="F595" s="169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>
      <c r="A596" s="76"/>
      <c r="B596" s="76"/>
      <c r="C596" s="76"/>
      <c r="D596" s="76"/>
      <c r="E596" s="169"/>
      <c r="F596" s="169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>
      <c r="A597" s="76"/>
      <c r="B597" s="76"/>
      <c r="C597" s="76"/>
      <c r="D597" s="76"/>
      <c r="E597" s="169"/>
      <c r="F597" s="169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>
      <c r="A598" s="76"/>
      <c r="B598" s="76"/>
      <c r="C598" s="76"/>
      <c r="D598" s="76"/>
      <c r="E598" s="169"/>
      <c r="F598" s="169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>
      <c r="A599" s="76"/>
      <c r="B599" s="76"/>
      <c r="C599" s="76"/>
      <c r="D599" s="76"/>
      <c r="E599" s="169"/>
      <c r="F599" s="169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>
      <c r="A600" s="76"/>
      <c r="B600" s="76"/>
      <c r="C600" s="76"/>
      <c r="D600" s="76"/>
      <c r="E600" s="169"/>
      <c r="F600" s="169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>
      <c r="A601" s="76"/>
      <c r="B601" s="76"/>
      <c r="C601" s="76"/>
      <c r="D601" s="76"/>
      <c r="E601" s="169"/>
      <c r="F601" s="169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>
      <c r="A602" s="76"/>
      <c r="B602" s="76"/>
      <c r="C602" s="76"/>
      <c r="D602" s="76"/>
      <c r="E602" s="169"/>
      <c r="F602" s="169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>
      <c r="A603" s="76"/>
      <c r="B603" s="76"/>
      <c r="C603" s="76"/>
      <c r="D603" s="76"/>
      <c r="E603" s="169"/>
      <c r="F603" s="169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>
      <c r="A604" s="76"/>
      <c r="B604" s="76"/>
      <c r="C604" s="76"/>
      <c r="D604" s="76"/>
      <c r="E604" s="169"/>
      <c r="F604" s="169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>
      <c r="A605" s="76"/>
      <c r="B605" s="76"/>
      <c r="C605" s="76"/>
      <c r="D605" s="76"/>
      <c r="E605" s="169"/>
      <c r="F605" s="169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>
      <c r="A606" s="76"/>
      <c r="B606" s="76"/>
      <c r="C606" s="76"/>
      <c r="D606" s="76"/>
      <c r="E606" s="169"/>
      <c r="F606" s="169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>
      <c r="A607" s="76"/>
      <c r="B607" s="76"/>
      <c r="C607" s="76"/>
      <c r="D607" s="76"/>
      <c r="E607" s="169"/>
      <c r="F607" s="169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>
      <c r="A608" s="76"/>
      <c r="B608" s="76"/>
      <c r="C608" s="76"/>
      <c r="D608" s="76"/>
      <c r="E608" s="169"/>
      <c r="F608" s="169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>
      <c r="A609" s="76"/>
      <c r="B609" s="76"/>
      <c r="C609" s="76"/>
      <c r="D609" s="76"/>
      <c r="E609" s="169"/>
      <c r="F609" s="169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>
      <c r="A610" s="76"/>
      <c r="B610" s="76"/>
      <c r="C610" s="76"/>
      <c r="D610" s="76"/>
      <c r="E610" s="169"/>
      <c r="F610" s="169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>
      <c r="A611" s="76"/>
      <c r="B611" s="76"/>
      <c r="C611" s="76"/>
      <c r="D611" s="76"/>
      <c r="E611" s="169"/>
      <c r="F611" s="169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>
      <c r="A612" s="76"/>
      <c r="B612" s="76"/>
      <c r="C612" s="76"/>
      <c r="D612" s="76"/>
      <c r="E612" s="169"/>
      <c r="F612" s="169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>
      <c r="A613" s="76"/>
      <c r="B613" s="76"/>
      <c r="C613" s="76"/>
      <c r="D613" s="76"/>
      <c r="E613" s="169"/>
      <c r="F613" s="169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>
      <c r="A614" s="76"/>
      <c r="B614" s="76"/>
      <c r="C614" s="76"/>
      <c r="D614" s="76"/>
      <c r="E614" s="169"/>
      <c r="F614" s="169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>
      <c r="A615" s="76"/>
      <c r="B615" s="76"/>
      <c r="C615" s="76"/>
      <c r="D615" s="76"/>
      <c r="E615" s="169"/>
      <c r="F615" s="169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>
      <c r="A616" s="76"/>
      <c r="B616" s="76"/>
      <c r="C616" s="76"/>
      <c r="D616" s="76"/>
      <c r="E616" s="169"/>
      <c r="F616" s="169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>
      <c r="A617" s="76"/>
      <c r="B617" s="76"/>
      <c r="C617" s="76"/>
      <c r="D617" s="76"/>
      <c r="E617" s="169"/>
      <c r="F617" s="169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>
      <c r="A618" s="76"/>
      <c r="B618" s="76"/>
      <c r="C618" s="76"/>
      <c r="D618" s="76"/>
      <c r="E618" s="169"/>
      <c r="F618" s="169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>
      <c r="A619" s="76"/>
      <c r="B619" s="76"/>
      <c r="C619" s="76"/>
      <c r="D619" s="76"/>
      <c r="E619" s="169"/>
      <c r="F619" s="169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>
      <c r="A620" s="76"/>
      <c r="B620" s="76"/>
      <c r="C620" s="76"/>
      <c r="D620" s="76"/>
      <c r="E620" s="169"/>
      <c r="F620" s="169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>
      <c r="A621" s="76"/>
      <c r="B621" s="76"/>
      <c r="C621" s="76"/>
      <c r="D621" s="76"/>
      <c r="E621" s="169"/>
      <c r="F621" s="169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>
      <c r="A622" s="76"/>
      <c r="B622" s="76"/>
      <c r="C622" s="76"/>
      <c r="D622" s="76"/>
      <c r="E622" s="169"/>
      <c r="F622" s="169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>
      <c r="A623" s="76"/>
      <c r="B623" s="76"/>
      <c r="C623" s="76"/>
      <c r="D623" s="76"/>
      <c r="E623" s="169"/>
      <c r="F623" s="169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>
      <c r="A624" s="76"/>
      <c r="B624" s="76"/>
      <c r="C624" s="76"/>
      <c r="D624" s="76"/>
      <c r="E624" s="169"/>
      <c r="F624" s="169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>
      <c r="A625" s="76"/>
      <c r="B625" s="76"/>
      <c r="C625" s="76"/>
      <c r="D625" s="76"/>
      <c r="E625" s="169"/>
      <c r="F625" s="169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>
      <c r="A626" s="76"/>
      <c r="B626" s="76"/>
      <c r="C626" s="76"/>
      <c r="D626" s="76"/>
      <c r="E626" s="169"/>
      <c r="F626" s="169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>
      <c r="A627" s="76"/>
      <c r="B627" s="76"/>
      <c r="C627" s="76"/>
      <c r="D627" s="76"/>
      <c r="E627" s="169"/>
      <c r="F627" s="169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>
      <c r="A628" s="76"/>
      <c r="B628" s="76"/>
      <c r="C628" s="76"/>
      <c r="D628" s="76"/>
      <c r="E628" s="169"/>
      <c r="F628" s="169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>
      <c r="A629" s="76"/>
      <c r="B629" s="76"/>
      <c r="C629" s="76"/>
      <c r="D629" s="76"/>
      <c r="E629" s="169"/>
      <c r="F629" s="169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>
      <c r="A630" s="76"/>
      <c r="B630" s="76"/>
      <c r="C630" s="76"/>
      <c r="D630" s="76"/>
      <c r="E630" s="169"/>
      <c r="F630" s="169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>
      <c r="A631" s="76"/>
      <c r="B631" s="76"/>
      <c r="C631" s="76"/>
      <c r="D631" s="76"/>
      <c r="E631" s="169"/>
      <c r="F631" s="169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>
      <c r="A632" s="76"/>
      <c r="B632" s="76"/>
      <c r="C632" s="76"/>
      <c r="D632" s="76"/>
      <c r="E632" s="169"/>
      <c r="F632" s="169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>
      <c r="A633" s="76"/>
      <c r="B633" s="76"/>
      <c r="C633" s="76"/>
      <c r="D633" s="76"/>
      <c r="E633" s="169"/>
      <c r="F633" s="169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>
      <c r="A634" s="76"/>
      <c r="B634" s="76"/>
      <c r="C634" s="76"/>
      <c r="D634" s="76"/>
      <c r="E634" s="169"/>
      <c r="F634" s="169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>
      <c r="A635" s="76"/>
      <c r="B635" s="76"/>
      <c r="C635" s="76"/>
      <c r="D635" s="76"/>
      <c r="E635" s="169"/>
      <c r="F635" s="169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>
      <c r="A636" s="76"/>
      <c r="B636" s="76"/>
      <c r="C636" s="76"/>
      <c r="D636" s="76"/>
      <c r="E636" s="169"/>
      <c r="F636" s="169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>
      <c r="A637" s="76"/>
      <c r="B637" s="76"/>
      <c r="C637" s="76"/>
      <c r="D637" s="76"/>
      <c r="E637" s="169"/>
      <c r="F637" s="169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>
      <c r="A638" s="76"/>
      <c r="B638" s="76"/>
      <c r="C638" s="76"/>
      <c r="D638" s="76"/>
      <c r="E638" s="169"/>
      <c r="F638" s="169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>
      <c r="A639" s="76"/>
      <c r="B639" s="76"/>
      <c r="C639" s="76"/>
      <c r="D639" s="76"/>
      <c r="E639" s="169"/>
      <c r="F639" s="169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>
      <c r="A640" s="76"/>
      <c r="B640" s="76"/>
      <c r="C640" s="76"/>
      <c r="D640" s="76"/>
      <c r="E640" s="169"/>
      <c r="F640" s="169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>
      <c r="A641" s="76"/>
      <c r="B641" s="76"/>
      <c r="C641" s="76"/>
      <c r="D641" s="76"/>
      <c r="E641" s="169"/>
      <c r="F641" s="169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>
      <c r="A642" s="76"/>
      <c r="B642" s="76"/>
      <c r="C642" s="76"/>
      <c r="D642" s="76"/>
      <c r="E642" s="169"/>
      <c r="F642" s="169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>
      <c r="A643" s="76"/>
      <c r="B643" s="76"/>
      <c r="C643" s="76"/>
      <c r="D643" s="76"/>
      <c r="E643" s="169"/>
      <c r="F643" s="169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>
      <c r="A644" s="76"/>
      <c r="B644" s="76"/>
      <c r="C644" s="76"/>
      <c r="D644" s="76"/>
      <c r="E644" s="169"/>
      <c r="F644" s="169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>
      <c r="A645" s="76"/>
      <c r="B645" s="76"/>
      <c r="C645" s="76"/>
      <c r="D645" s="76"/>
      <c r="E645" s="169"/>
      <c r="F645" s="169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>
      <c r="A646" s="76"/>
      <c r="B646" s="76"/>
      <c r="C646" s="76"/>
      <c r="D646" s="76"/>
      <c r="E646" s="169"/>
      <c r="F646" s="169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>
      <c r="A647" s="76"/>
      <c r="B647" s="76"/>
      <c r="C647" s="76"/>
      <c r="D647" s="76"/>
      <c r="E647" s="169"/>
      <c r="F647" s="169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>
      <c r="A648" s="76"/>
      <c r="B648" s="76"/>
      <c r="C648" s="76"/>
      <c r="D648" s="76"/>
      <c r="E648" s="169"/>
      <c r="F648" s="169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>
      <c r="A649" s="76"/>
      <c r="B649" s="76"/>
      <c r="C649" s="76"/>
      <c r="D649" s="76"/>
      <c r="E649" s="169"/>
      <c r="F649" s="169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>
      <c r="A650" s="76"/>
      <c r="B650" s="76"/>
      <c r="C650" s="76"/>
      <c r="D650" s="76"/>
      <c r="E650" s="169"/>
      <c r="F650" s="169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>
      <c r="A651" s="76"/>
      <c r="B651" s="76"/>
      <c r="C651" s="76"/>
      <c r="D651" s="76"/>
      <c r="E651" s="169"/>
      <c r="F651" s="169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>
      <c r="A652" s="76"/>
      <c r="B652" s="76"/>
      <c r="C652" s="76"/>
      <c r="D652" s="76"/>
      <c r="E652" s="169"/>
      <c r="F652" s="169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>
      <c r="A653" s="76"/>
      <c r="B653" s="76"/>
      <c r="C653" s="76"/>
      <c r="D653" s="76"/>
      <c r="E653" s="169"/>
      <c r="F653" s="169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>
      <c r="A654" s="76"/>
      <c r="B654" s="76"/>
      <c r="C654" s="76"/>
      <c r="D654" s="76"/>
      <c r="E654" s="169"/>
      <c r="F654" s="169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>
      <c r="A655" s="76"/>
      <c r="B655" s="76"/>
      <c r="C655" s="76"/>
      <c r="D655" s="76"/>
      <c r="E655" s="169"/>
      <c r="F655" s="169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>
      <c r="A656" s="76"/>
      <c r="B656" s="76"/>
      <c r="C656" s="76"/>
      <c r="D656" s="76"/>
      <c r="E656" s="169"/>
      <c r="F656" s="169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>
      <c r="A657" s="76"/>
      <c r="B657" s="76"/>
      <c r="C657" s="76"/>
      <c r="D657" s="76"/>
      <c r="E657" s="169"/>
      <c r="F657" s="169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>
      <c r="A658" s="76"/>
      <c r="B658" s="76"/>
      <c r="C658" s="76"/>
      <c r="D658" s="76"/>
      <c r="E658" s="169"/>
      <c r="F658" s="169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>
      <c r="A659" s="76"/>
      <c r="B659" s="76"/>
      <c r="C659" s="76"/>
      <c r="D659" s="76"/>
      <c r="E659" s="169"/>
      <c r="F659" s="169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>
      <c r="A660" s="76"/>
      <c r="B660" s="76"/>
      <c r="C660" s="76"/>
      <c r="D660" s="76"/>
      <c r="E660" s="169"/>
      <c r="F660" s="169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>
      <c r="A661" s="76"/>
      <c r="B661" s="76"/>
      <c r="C661" s="76"/>
      <c r="D661" s="76"/>
      <c r="E661" s="169"/>
      <c r="F661" s="169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>
      <c r="A662" s="76"/>
      <c r="B662" s="76"/>
      <c r="C662" s="76"/>
      <c r="D662" s="76"/>
      <c r="E662" s="169"/>
      <c r="F662" s="169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>
      <c r="A663" s="76"/>
      <c r="B663" s="76"/>
      <c r="C663" s="76"/>
      <c r="D663" s="76"/>
      <c r="E663" s="169"/>
      <c r="F663" s="169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>
      <c r="A664" s="76"/>
      <c r="B664" s="76"/>
      <c r="C664" s="76"/>
      <c r="D664" s="76"/>
      <c r="E664" s="169"/>
      <c r="F664" s="169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>
      <c r="A665" s="76"/>
      <c r="B665" s="76"/>
      <c r="C665" s="76"/>
      <c r="D665" s="76"/>
      <c r="E665" s="169"/>
      <c r="F665" s="169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>
      <c r="A666" s="76"/>
      <c r="B666" s="76"/>
      <c r="C666" s="76"/>
      <c r="D666" s="76"/>
      <c r="E666" s="169"/>
      <c r="F666" s="169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>
      <c r="A667" s="76"/>
      <c r="B667" s="76"/>
      <c r="C667" s="76"/>
      <c r="D667" s="76"/>
      <c r="E667" s="169"/>
      <c r="F667" s="169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>
      <c r="A668" s="76"/>
      <c r="B668" s="76"/>
      <c r="C668" s="76"/>
      <c r="D668" s="76"/>
      <c r="E668" s="169"/>
      <c r="F668" s="169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>
      <c r="A669" s="76"/>
      <c r="B669" s="76"/>
      <c r="C669" s="76"/>
      <c r="D669" s="76"/>
      <c r="E669" s="169"/>
      <c r="F669" s="169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>
      <c r="A670" s="76"/>
      <c r="B670" s="76"/>
      <c r="C670" s="76"/>
      <c r="D670" s="76"/>
      <c r="E670" s="169"/>
      <c r="F670" s="169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>
      <c r="A671" s="76"/>
      <c r="B671" s="76"/>
      <c r="C671" s="76"/>
      <c r="D671" s="76"/>
      <c r="E671" s="169"/>
      <c r="F671" s="169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>
      <c r="A672" s="76"/>
      <c r="B672" s="76"/>
      <c r="C672" s="76"/>
      <c r="D672" s="76"/>
      <c r="E672" s="169"/>
      <c r="F672" s="169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>
      <c r="A673" s="76"/>
      <c r="B673" s="76"/>
      <c r="C673" s="76"/>
      <c r="D673" s="76"/>
      <c r="E673" s="169"/>
      <c r="F673" s="169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>
      <c r="A674" s="76"/>
      <c r="B674" s="76"/>
      <c r="C674" s="76"/>
      <c r="D674" s="76"/>
      <c r="E674" s="169"/>
      <c r="F674" s="169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>
      <c r="A675" s="76"/>
      <c r="B675" s="76"/>
      <c r="C675" s="76"/>
      <c r="D675" s="76"/>
      <c r="E675" s="169"/>
      <c r="F675" s="169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>
      <c r="A676" s="76"/>
      <c r="B676" s="76"/>
      <c r="C676" s="76"/>
      <c r="D676" s="76"/>
      <c r="E676" s="169"/>
      <c r="F676" s="169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>
      <c r="A677" s="76"/>
      <c r="B677" s="76"/>
      <c r="C677" s="76"/>
      <c r="D677" s="76"/>
      <c r="E677" s="169"/>
      <c r="F677" s="169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>
      <c r="A678" s="76"/>
      <c r="B678" s="76"/>
      <c r="C678" s="76"/>
      <c r="D678" s="76"/>
      <c r="E678" s="169"/>
      <c r="F678" s="169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>
      <c r="A679" s="76"/>
      <c r="B679" s="76"/>
      <c r="C679" s="76"/>
      <c r="D679" s="76"/>
      <c r="E679" s="169"/>
      <c r="F679" s="169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>
      <c r="A680" s="76"/>
      <c r="B680" s="76"/>
      <c r="C680" s="76"/>
      <c r="D680" s="76"/>
      <c r="E680" s="169"/>
      <c r="F680" s="169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>
      <c r="A681" s="76"/>
      <c r="B681" s="76"/>
      <c r="C681" s="76"/>
      <c r="D681" s="76"/>
      <c r="E681" s="169"/>
      <c r="F681" s="169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>
      <c r="A682" s="76"/>
      <c r="B682" s="76"/>
      <c r="C682" s="76"/>
      <c r="D682" s="76"/>
      <c r="E682" s="169"/>
      <c r="F682" s="169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>
      <c r="A683" s="76"/>
      <c r="B683" s="76"/>
      <c r="C683" s="76"/>
      <c r="D683" s="76"/>
      <c r="E683" s="169"/>
      <c r="F683" s="169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>
      <c r="A684" s="76"/>
      <c r="B684" s="76"/>
      <c r="C684" s="76"/>
      <c r="D684" s="76"/>
      <c r="E684" s="169"/>
      <c r="F684" s="169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>
      <c r="A685" s="76"/>
      <c r="B685" s="76"/>
      <c r="C685" s="76"/>
      <c r="D685" s="76"/>
      <c r="E685" s="169"/>
      <c r="F685" s="169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>
      <c r="A686" s="76"/>
      <c r="B686" s="76"/>
      <c r="C686" s="76"/>
      <c r="D686" s="76"/>
      <c r="E686" s="169"/>
      <c r="F686" s="169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>
      <c r="A687" s="76"/>
      <c r="B687" s="76"/>
      <c r="C687" s="76"/>
      <c r="D687" s="76"/>
      <c r="E687" s="169"/>
      <c r="F687" s="169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>
      <c r="A688" s="76"/>
      <c r="B688" s="76"/>
      <c r="C688" s="76"/>
      <c r="D688" s="76"/>
      <c r="E688" s="169"/>
      <c r="F688" s="169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>
      <c r="A689" s="76"/>
      <c r="B689" s="76"/>
      <c r="C689" s="76"/>
      <c r="D689" s="76"/>
      <c r="E689" s="169"/>
      <c r="F689" s="169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>
      <c r="A690" s="76"/>
      <c r="B690" s="76"/>
      <c r="C690" s="76"/>
      <c r="D690" s="76"/>
      <c r="E690" s="169"/>
      <c r="F690" s="169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>
      <c r="A691" s="76"/>
      <c r="B691" s="76"/>
      <c r="C691" s="76"/>
      <c r="D691" s="76"/>
      <c r="E691" s="169"/>
      <c r="F691" s="169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>
      <c r="A692" s="76"/>
      <c r="B692" s="76"/>
      <c r="C692" s="76"/>
      <c r="D692" s="76"/>
      <c r="E692" s="169"/>
      <c r="F692" s="169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>
      <c r="A693" s="76"/>
      <c r="B693" s="76"/>
      <c r="C693" s="76"/>
      <c r="D693" s="76"/>
      <c r="E693" s="169"/>
      <c r="F693" s="169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>
      <c r="A694" s="76"/>
      <c r="B694" s="76"/>
      <c r="C694" s="76"/>
      <c r="D694" s="76"/>
      <c r="E694" s="169"/>
      <c r="F694" s="169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>
      <c r="A695" s="76"/>
      <c r="B695" s="76"/>
      <c r="C695" s="76"/>
      <c r="D695" s="76"/>
      <c r="E695" s="169"/>
      <c r="F695" s="169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>
      <c r="A696" s="76"/>
      <c r="B696" s="76"/>
      <c r="C696" s="76"/>
      <c r="D696" s="76"/>
      <c r="E696" s="169"/>
      <c r="F696" s="169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>
      <c r="A697" s="76"/>
      <c r="B697" s="76"/>
      <c r="C697" s="76"/>
      <c r="D697" s="76"/>
      <c r="E697" s="169"/>
      <c r="F697" s="169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>
      <c r="A698" s="76"/>
      <c r="B698" s="76"/>
      <c r="C698" s="76"/>
      <c r="D698" s="76"/>
      <c r="E698" s="169"/>
      <c r="F698" s="169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>
      <c r="A699" s="76"/>
      <c r="B699" s="76"/>
      <c r="C699" s="76"/>
      <c r="D699" s="76"/>
      <c r="E699" s="169"/>
      <c r="F699" s="169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>
      <c r="A700" s="76"/>
      <c r="B700" s="76"/>
      <c r="C700" s="76"/>
      <c r="D700" s="76"/>
      <c r="E700" s="169"/>
      <c r="F700" s="169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>
      <c r="A701" s="76"/>
      <c r="B701" s="76"/>
      <c r="C701" s="76"/>
      <c r="D701" s="76"/>
      <c r="E701" s="169"/>
      <c r="F701" s="169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>
      <c r="A702" s="76"/>
      <c r="B702" s="76"/>
      <c r="C702" s="76"/>
      <c r="D702" s="76"/>
      <c r="E702" s="169"/>
      <c r="F702" s="169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>
      <c r="A703" s="76"/>
      <c r="B703" s="76"/>
      <c r="C703" s="76"/>
      <c r="D703" s="76"/>
      <c r="E703" s="169"/>
      <c r="F703" s="169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>
      <c r="A704" s="76"/>
      <c r="B704" s="76"/>
      <c r="C704" s="76"/>
      <c r="D704" s="76"/>
      <c r="E704" s="169"/>
      <c r="F704" s="169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>
      <c r="A705" s="76"/>
      <c r="B705" s="76"/>
      <c r="C705" s="76"/>
      <c r="D705" s="76"/>
      <c r="E705" s="169"/>
      <c r="F705" s="169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>
      <c r="A706" s="76"/>
      <c r="B706" s="76"/>
      <c r="C706" s="76"/>
      <c r="D706" s="76"/>
      <c r="E706" s="169"/>
      <c r="F706" s="169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>
      <c r="A707" s="76"/>
      <c r="B707" s="76"/>
      <c r="C707" s="76"/>
      <c r="D707" s="76"/>
      <c r="E707" s="169"/>
      <c r="F707" s="169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>
      <c r="A708" s="76"/>
      <c r="B708" s="76"/>
      <c r="C708" s="76"/>
      <c r="D708" s="76"/>
      <c r="E708" s="169"/>
      <c r="F708" s="169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>
      <c r="A709" s="76"/>
      <c r="B709" s="76"/>
      <c r="C709" s="76"/>
      <c r="D709" s="76"/>
      <c r="E709" s="169"/>
      <c r="F709" s="169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>
      <c r="A710" s="76"/>
      <c r="B710" s="76"/>
      <c r="C710" s="76"/>
      <c r="D710" s="76"/>
      <c r="E710" s="169"/>
      <c r="F710" s="169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>
      <c r="A711" s="76"/>
      <c r="B711" s="76"/>
      <c r="C711" s="76"/>
      <c r="D711" s="76"/>
      <c r="E711" s="169"/>
      <c r="F711" s="169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>
      <c r="A712" s="76"/>
      <c r="B712" s="76"/>
      <c r="C712" s="76"/>
      <c r="D712" s="76"/>
      <c r="E712" s="169"/>
      <c r="F712" s="169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>
      <c r="A713" s="76"/>
      <c r="B713" s="76"/>
      <c r="C713" s="76"/>
      <c r="D713" s="76"/>
      <c r="E713" s="169"/>
      <c r="F713" s="169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>
      <c r="A714" s="76"/>
      <c r="B714" s="76"/>
      <c r="C714" s="76"/>
      <c r="D714" s="76"/>
      <c r="E714" s="169"/>
      <c r="F714" s="169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>
      <c r="A715" s="76"/>
      <c r="B715" s="76"/>
      <c r="C715" s="76"/>
      <c r="D715" s="76"/>
      <c r="E715" s="169"/>
      <c r="F715" s="169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>
      <c r="A716" s="76"/>
      <c r="B716" s="76"/>
      <c r="C716" s="76"/>
      <c r="D716" s="76"/>
      <c r="E716" s="169"/>
      <c r="F716" s="169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>
      <c r="A717" s="76"/>
      <c r="B717" s="76"/>
      <c r="C717" s="76"/>
      <c r="D717" s="76"/>
      <c r="E717" s="169"/>
      <c r="F717" s="169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>
      <c r="A718" s="76"/>
      <c r="B718" s="76"/>
      <c r="C718" s="76"/>
      <c r="D718" s="76"/>
      <c r="E718" s="169"/>
      <c r="F718" s="169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>
      <c r="A719" s="76"/>
      <c r="B719" s="76"/>
      <c r="C719" s="76"/>
      <c r="D719" s="76"/>
      <c r="E719" s="169"/>
      <c r="F719" s="169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>
      <c r="A720" s="76"/>
      <c r="B720" s="76"/>
      <c r="C720" s="76"/>
      <c r="D720" s="76"/>
      <c r="E720" s="169"/>
      <c r="F720" s="169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>
      <c r="A721" s="76"/>
      <c r="B721" s="76"/>
      <c r="C721" s="76"/>
      <c r="D721" s="76"/>
      <c r="E721" s="169"/>
      <c r="F721" s="169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>
      <c r="A722" s="76"/>
      <c r="B722" s="76"/>
      <c r="C722" s="76"/>
      <c r="D722" s="76"/>
      <c r="E722" s="169"/>
      <c r="F722" s="169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>
      <c r="A723" s="76"/>
      <c r="B723" s="76"/>
      <c r="C723" s="76"/>
      <c r="D723" s="76"/>
      <c r="E723" s="169"/>
      <c r="F723" s="169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>
      <c r="A724" s="76"/>
      <c r="B724" s="76"/>
      <c r="C724" s="76"/>
      <c r="D724" s="76"/>
      <c r="E724" s="169"/>
      <c r="F724" s="169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>
      <c r="A725" s="76"/>
      <c r="B725" s="76"/>
      <c r="C725" s="76"/>
      <c r="D725" s="76"/>
      <c r="E725" s="169"/>
      <c r="F725" s="169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>
      <c r="A726" s="76"/>
      <c r="B726" s="76"/>
      <c r="C726" s="76"/>
      <c r="D726" s="76"/>
      <c r="E726" s="169"/>
      <c r="F726" s="169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>
      <c r="A727" s="76"/>
      <c r="B727" s="76"/>
      <c r="C727" s="76"/>
      <c r="D727" s="76"/>
      <c r="E727" s="169"/>
      <c r="F727" s="169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>
      <c r="A728" s="76"/>
      <c r="B728" s="76"/>
      <c r="C728" s="76"/>
      <c r="D728" s="76"/>
      <c r="E728" s="169"/>
      <c r="F728" s="169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>
      <c r="A729" s="76"/>
      <c r="B729" s="76"/>
      <c r="C729" s="76"/>
      <c r="D729" s="76"/>
      <c r="E729" s="169"/>
      <c r="F729" s="169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>
      <c r="A730" s="76"/>
      <c r="B730" s="76"/>
      <c r="C730" s="76"/>
      <c r="D730" s="76"/>
      <c r="E730" s="169"/>
      <c r="F730" s="169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>
      <c r="A731" s="76"/>
      <c r="B731" s="76"/>
      <c r="C731" s="76"/>
      <c r="D731" s="76"/>
      <c r="E731" s="169"/>
      <c r="F731" s="169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>
      <c r="A732" s="76"/>
      <c r="B732" s="76"/>
      <c r="C732" s="76"/>
      <c r="D732" s="76"/>
      <c r="E732" s="169"/>
      <c r="F732" s="169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>
      <c r="A733" s="76"/>
      <c r="B733" s="76"/>
      <c r="C733" s="76"/>
      <c r="D733" s="76"/>
      <c r="E733" s="169"/>
      <c r="F733" s="169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>
      <c r="A734" s="76"/>
      <c r="B734" s="76"/>
      <c r="C734" s="76"/>
      <c r="D734" s="76"/>
      <c r="E734" s="169"/>
      <c r="F734" s="169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>
      <c r="A735" s="76"/>
      <c r="B735" s="76"/>
      <c r="C735" s="76"/>
      <c r="D735" s="76"/>
      <c r="E735" s="169"/>
      <c r="F735" s="169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>
      <c r="A736" s="76"/>
      <c r="B736" s="76"/>
      <c r="C736" s="76"/>
      <c r="D736" s="76"/>
      <c r="E736" s="169"/>
      <c r="F736" s="169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>
      <c r="A737" s="76"/>
      <c r="B737" s="76"/>
      <c r="C737" s="76"/>
      <c r="D737" s="76"/>
      <c r="E737" s="169"/>
      <c r="F737" s="169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>
      <c r="A738" s="76"/>
      <c r="B738" s="76"/>
      <c r="C738" s="76"/>
      <c r="D738" s="76"/>
      <c r="E738" s="169"/>
      <c r="F738" s="169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>
      <c r="A739" s="76"/>
      <c r="B739" s="76"/>
      <c r="C739" s="76"/>
      <c r="D739" s="76"/>
      <c r="E739" s="169"/>
      <c r="F739" s="169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>
      <c r="A740" s="76"/>
      <c r="B740" s="76"/>
      <c r="C740" s="76"/>
      <c r="D740" s="76"/>
      <c r="E740" s="169"/>
      <c r="F740" s="169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>
      <c r="A741" s="76"/>
      <c r="B741" s="76"/>
      <c r="C741" s="76"/>
      <c r="D741" s="76"/>
      <c r="E741" s="169"/>
      <c r="F741" s="169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>
      <c r="A742" s="76"/>
      <c r="B742" s="76"/>
      <c r="C742" s="76"/>
      <c r="D742" s="76"/>
      <c r="E742" s="169"/>
      <c r="F742" s="169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>
      <c r="A743" s="76"/>
      <c r="B743" s="76"/>
      <c r="C743" s="76"/>
      <c r="D743" s="76"/>
      <c r="E743" s="169"/>
      <c r="F743" s="169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>
      <c r="A744" s="76"/>
      <c r="B744" s="76"/>
      <c r="C744" s="76"/>
      <c r="D744" s="76"/>
      <c r="E744" s="169"/>
      <c r="F744" s="169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>
      <c r="A745" s="76"/>
      <c r="B745" s="76"/>
      <c r="C745" s="76"/>
      <c r="D745" s="76"/>
      <c r="E745" s="169"/>
      <c r="F745" s="169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>
      <c r="A746" s="76"/>
      <c r="B746" s="76"/>
      <c r="C746" s="76"/>
      <c r="D746" s="76"/>
      <c r="E746" s="169"/>
      <c r="F746" s="169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>
      <c r="A747" s="76"/>
      <c r="B747" s="76"/>
      <c r="C747" s="76"/>
      <c r="D747" s="76"/>
      <c r="E747" s="169"/>
      <c r="F747" s="169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>
      <c r="A748" s="76"/>
      <c r="B748" s="76"/>
      <c r="C748" s="76"/>
      <c r="D748" s="76"/>
      <c r="E748" s="169"/>
      <c r="F748" s="169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>
      <c r="A749" s="76"/>
      <c r="B749" s="76"/>
      <c r="C749" s="76"/>
      <c r="D749" s="76"/>
      <c r="E749" s="169"/>
      <c r="F749" s="169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>
      <c r="A750" s="76"/>
      <c r="B750" s="76"/>
      <c r="C750" s="76"/>
      <c r="D750" s="76"/>
      <c r="E750" s="169"/>
      <c r="F750" s="169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>
      <c r="A751" s="76"/>
      <c r="B751" s="76"/>
      <c r="C751" s="76"/>
      <c r="D751" s="76"/>
      <c r="E751" s="169"/>
      <c r="F751" s="169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>
      <c r="A752" s="76"/>
      <c r="B752" s="76"/>
      <c r="C752" s="76"/>
      <c r="D752" s="76"/>
      <c r="E752" s="169"/>
      <c r="F752" s="169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>
      <c r="A753" s="76"/>
      <c r="B753" s="76"/>
      <c r="C753" s="76"/>
      <c r="D753" s="76"/>
      <c r="E753" s="169"/>
      <c r="F753" s="169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>
      <c r="A754" s="76"/>
      <c r="B754" s="76"/>
      <c r="C754" s="76"/>
      <c r="D754" s="76"/>
      <c r="E754" s="169"/>
      <c r="F754" s="169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>
      <c r="A755" s="76"/>
      <c r="B755" s="76"/>
      <c r="C755" s="76"/>
      <c r="D755" s="76"/>
      <c r="E755" s="169"/>
      <c r="F755" s="169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>
      <c r="A756" s="76"/>
      <c r="B756" s="76"/>
      <c r="C756" s="76"/>
      <c r="D756" s="76"/>
      <c r="E756" s="169"/>
      <c r="F756" s="169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>
      <c r="A757" s="76"/>
      <c r="B757" s="76"/>
      <c r="C757" s="76"/>
      <c r="D757" s="76"/>
      <c r="E757" s="169"/>
      <c r="F757" s="169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>
      <c r="A758" s="76"/>
      <c r="B758" s="76"/>
      <c r="C758" s="76"/>
      <c r="D758" s="76"/>
      <c r="E758" s="169"/>
      <c r="F758" s="169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>
      <c r="A759" s="76"/>
      <c r="B759" s="76"/>
      <c r="C759" s="76"/>
      <c r="D759" s="76"/>
      <c r="E759" s="169"/>
      <c r="F759" s="169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>
      <c r="A760" s="76"/>
      <c r="B760" s="76"/>
      <c r="C760" s="76"/>
      <c r="D760" s="76"/>
      <c r="E760" s="169"/>
      <c r="F760" s="169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>
      <c r="A761" s="76"/>
      <c r="B761" s="76"/>
      <c r="C761" s="76"/>
      <c r="D761" s="76"/>
      <c r="E761" s="169"/>
      <c r="F761" s="169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>
      <c r="A762" s="76"/>
      <c r="B762" s="76"/>
      <c r="C762" s="76"/>
      <c r="D762" s="76"/>
      <c r="E762" s="169"/>
      <c r="F762" s="169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>
      <c r="A763" s="76"/>
      <c r="B763" s="76"/>
      <c r="C763" s="76"/>
      <c r="D763" s="76"/>
      <c r="E763" s="169"/>
      <c r="F763" s="169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>
      <c r="A764" s="76"/>
      <c r="B764" s="76"/>
      <c r="C764" s="76"/>
      <c r="D764" s="76"/>
      <c r="E764" s="169"/>
      <c r="F764" s="169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>
      <c r="A765" s="76"/>
      <c r="B765" s="76"/>
      <c r="C765" s="76"/>
      <c r="D765" s="76"/>
      <c r="E765" s="169"/>
      <c r="F765" s="169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>
      <c r="A766" s="76"/>
      <c r="B766" s="76"/>
      <c r="C766" s="76"/>
      <c r="D766" s="76"/>
      <c r="E766" s="169"/>
      <c r="F766" s="169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>
      <c r="A767" s="76"/>
      <c r="B767" s="76"/>
      <c r="C767" s="76"/>
      <c r="D767" s="76"/>
      <c r="E767" s="169"/>
      <c r="F767" s="169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>
      <c r="A768" s="76"/>
      <c r="B768" s="76"/>
      <c r="C768" s="76"/>
      <c r="D768" s="76"/>
      <c r="E768" s="169"/>
      <c r="F768" s="169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>
      <c r="A769" s="76"/>
      <c r="B769" s="76"/>
      <c r="C769" s="76"/>
      <c r="D769" s="76"/>
      <c r="E769" s="169"/>
      <c r="F769" s="169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>
      <c r="A770" s="76"/>
      <c r="B770" s="76"/>
      <c r="C770" s="76"/>
      <c r="D770" s="76"/>
      <c r="E770" s="169"/>
      <c r="F770" s="169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>
      <c r="A771" s="76"/>
      <c r="B771" s="76"/>
      <c r="C771" s="76"/>
      <c r="D771" s="76"/>
      <c r="E771" s="169"/>
      <c r="F771" s="169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>
      <c r="A772" s="76"/>
      <c r="B772" s="76"/>
      <c r="C772" s="76"/>
      <c r="D772" s="76"/>
      <c r="E772" s="169"/>
      <c r="F772" s="169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>
      <c r="A773" s="76"/>
      <c r="B773" s="76"/>
      <c r="C773" s="76"/>
      <c r="D773" s="76"/>
      <c r="E773" s="169"/>
      <c r="F773" s="169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>
      <c r="A774" s="76"/>
      <c r="B774" s="76"/>
      <c r="C774" s="76"/>
      <c r="D774" s="76"/>
      <c r="E774" s="169"/>
      <c r="F774" s="169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>
      <c r="A775" s="76"/>
      <c r="B775" s="76"/>
      <c r="C775" s="76"/>
      <c r="D775" s="76"/>
      <c r="E775" s="169"/>
      <c r="F775" s="169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>
      <c r="A776" s="76"/>
      <c r="B776" s="76"/>
      <c r="C776" s="76"/>
      <c r="D776" s="76"/>
      <c r="E776" s="169"/>
      <c r="F776" s="169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>
      <c r="A777" s="76"/>
      <c r="B777" s="76"/>
      <c r="C777" s="76"/>
      <c r="D777" s="76"/>
      <c r="E777" s="169"/>
      <c r="F777" s="169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>
      <c r="A778" s="76"/>
      <c r="B778" s="76"/>
      <c r="C778" s="76"/>
      <c r="D778" s="76"/>
      <c r="E778" s="169"/>
      <c r="F778" s="169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>
      <c r="A779" s="76"/>
      <c r="B779" s="76"/>
      <c r="C779" s="76"/>
      <c r="D779" s="76"/>
      <c r="E779" s="169"/>
      <c r="F779" s="169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>
      <c r="A780" s="76"/>
      <c r="B780" s="76"/>
      <c r="C780" s="76"/>
      <c r="D780" s="76"/>
      <c r="E780" s="169"/>
      <c r="F780" s="169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>
      <c r="A781" s="76"/>
      <c r="B781" s="76"/>
      <c r="C781" s="76"/>
      <c r="D781" s="76"/>
      <c r="E781" s="169"/>
      <c r="F781" s="169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>
      <c r="A782" s="76"/>
      <c r="B782" s="76"/>
      <c r="C782" s="76"/>
      <c r="D782" s="76"/>
      <c r="E782" s="169"/>
      <c r="F782" s="169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>
      <c r="A783" s="76"/>
      <c r="B783" s="76"/>
      <c r="C783" s="76"/>
      <c r="D783" s="76"/>
      <c r="E783" s="169"/>
      <c r="F783" s="169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>
      <c r="A784" s="76"/>
      <c r="B784" s="76"/>
      <c r="C784" s="76"/>
      <c r="D784" s="76"/>
      <c r="E784" s="169"/>
      <c r="F784" s="169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>
      <c r="A785" s="76"/>
      <c r="B785" s="76"/>
      <c r="C785" s="76"/>
      <c r="D785" s="76"/>
      <c r="E785" s="169"/>
      <c r="F785" s="169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>
      <c r="A786" s="76"/>
      <c r="B786" s="76"/>
      <c r="C786" s="76"/>
      <c r="D786" s="76"/>
      <c r="E786" s="169"/>
      <c r="F786" s="169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>
      <c r="A787" s="76"/>
      <c r="B787" s="76"/>
      <c r="C787" s="76"/>
      <c r="D787" s="76"/>
      <c r="E787" s="169"/>
      <c r="F787" s="169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>
      <c r="A788" s="76"/>
      <c r="B788" s="76"/>
      <c r="C788" s="76"/>
      <c r="D788" s="76"/>
      <c r="E788" s="169"/>
      <c r="F788" s="169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>
      <c r="A789" s="76"/>
      <c r="B789" s="76"/>
      <c r="C789" s="76"/>
      <c r="D789" s="76"/>
      <c r="E789" s="169"/>
      <c r="F789" s="169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>
      <c r="A790" s="76"/>
      <c r="B790" s="76"/>
      <c r="C790" s="76"/>
      <c r="D790" s="76"/>
      <c r="E790" s="169"/>
      <c r="F790" s="169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>
      <c r="A791" s="76"/>
      <c r="B791" s="76"/>
      <c r="C791" s="76"/>
      <c r="D791" s="76"/>
      <c r="E791" s="169"/>
      <c r="F791" s="169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>
      <c r="A792" s="76"/>
      <c r="B792" s="76"/>
      <c r="C792" s="76"/>
      <c r="D792" s="76"/>
      <c r="E792" s="169"/>
      <c r="F792" s="169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>
      <c r="A793" s="76"/>
      <c r="B793" s="76"/>
      <c r="C793" s="76"/>
      <c r="D793" s="76"/>
      <c r="E793" s="169"/>
      <c r="F793" s="169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>
      <c r="A794" s="76"/>
      <c r="B794" s="76"/>
      <c r="C794" s="76"/>
      <c r="D794" s="76"/>
      <c r="E794" s="169"/>
      <c r="F794" s="169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>
      <c r="A795" s="76"/>
      <c r="B795" s="76"/>
      <c r="C795" s="76"/>
      <c r="D795" s="76"/>
      <c r="E795" s="169"/>
      <c r="F795" s="169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>
      <c r="A796" s="76"/>
      <c r="B796" s="76"/>
      <c r="C796" s="76"/>
      <c r="D796" s="76"/>
      <c r="E796" s="169"/>
      <c r="F796" s="169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>
      <c r="A797" s="76"/>
      <c r="B797" s="76"/>
      <c r="C797" s="76"/>
      <c r="D797" s="76"/>
      <c r="E797" s="169"/>
      <c r="F797" s="169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>
      <c r="A798" s="76"/>
      <c r="B798" s="76"/>
      <c r="C798" s="76"/>
      <c r="D798" s="76"/>
      <c r="E798" s="169"/>
      <c r="F798" s="169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>
      <c r="A799" s="76"/>
      <c r="B799" s="76"/>
      <c r="C799" s="76"/>
      <c r="D799" s="76"/>
      <c r="E799" s="169"/>
      <c r="F799" s="169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>
      <c r="A800" s="76"/>
      <c r="B800" s="76"/>
      <c r="C800" s="76"/>
      <c r="D800" s="76"/>
      <c r="E800" s="169"/>
      <c r="F800" s="169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>
      <c r="A801" s="76"/>
      <c r="B801" s="76"/>
      <c r="C801" s="76"/>
      <c r="D801" s="76"/>
      <c r="E801" s="169"/>
      <c r="F801" s="169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>
      <c r="A802" s="76"/>
      <c r="B802" s="76"/>
      <c r="C802" s="76"/>
      <c r="D802" s="76"/>
      <c r="E802" s="169"/>
      <c r="F802" s="169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>
      <c r="A803" s="76"/>
      <c r="B803" s="76"/>
      <c r="C803" s="76"/>
      <c r="D803" s="76"/>
      <c r="E803" s="169"/>
      <c r="F803" s="169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>
      <c r="A804" s="76"/>
      <c r="B804" s="76"/>
      <c r="C804" s="76"/>
      <c r="D804" s="76"/>
      <c r="E804" s="169"/>
      <c r="F804" s="169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>
      <c r="A805" s="76"/>
      <c r="B805" s="76"/>
      <c r="C805" s="76"/>
      <c r="D805" s="76"/>
      <c r="E805" s="169"/>
      <c r="F805" s="169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>
      <c r="A806" s="76"/>
      <c r="B806" s="76"/>
      <c r="C806" s="76"/>
      <c r="D806" s="76"/>
      <c r="E806" s="169"/>
      <c r="F806" s="169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>
      <c r="A807" s="76"/>
      <c r="B807" s="76"/>
      <c r="C807" s="76"/>
      <c r="D807" s="76"/>
      <c r="E807" s="169"/>
      <c r="F807" s="169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>
      <c r="A808" s="76"/>
      <c r="B808" s="76"/>
      <c r="C808" s="76"/>
      <c r="D808" s="76"/>
      <c r="E808" s="169"/>
      <c r="F808" s="169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>
      <c r="A809" s="76"/>
      <c r="B809" s="76"/>
      <c r="C809" s="76"/>
      <c r="D809" s="76"/>
      <c r="E809" s="169"/>
      <c r="F809" s="169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>
      <c r="A810" s="76"/>
      <c r="B810" s="76"/>
      <c r="C810" s="76"/>
      <c r="D810" s="76"/>
      <c r="E810" s="169"/>
      <c r="F810" s="169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>
      <c r="A811" s="76"/>
      <c r="B811" s="76"/>
      <c r="C811" s="76"/>
      <c r="D811" s="76"/>
      <c r="E811" s="169"/>
      <c r="F811" s="169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>
      <c r="A812" s="76"/>
      <c r="B812" s="76"/>
      <c r="C812" s="76"/>
      <c r="D812" s="76"/>
      <c r="E812" s="169"/>
      <c r="F812" s="169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>
      <c r="A813" s="76"/>
      <c r="B813" s="76"/>
      <c r="C813" s="76"/>
      <c r="D813" s="76"/>
      <c r="E813" s="169"/>
      <c r="F813" s="169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>
      <c r="A814" s="76"/>
      <c r="B814" s="76"/>
      <c r="C814" s="76"/>
      <c r="D814" s="76"/>
      <c r="E814" s="169"/>
      <c r="F814" s="169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>
      <c r="A815" s="76"/>
      <c r="B815" s="76"/>
      <c r="C815" s="76"/>
      <c r="D815" s="76"/>
      <c r="E815" s="169"/>
      <c r="F815" s="169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>
      <c r="A816" s="76"/>
      <c r="B816" s="76"/>
      <c r="C816" s="76"/>
      <c r="D816" s="76"/>
      <c r="E816" s="169"/>
      <c r="F816" s="169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>
      <c r="A817" s="76"/>
      <c r="B817" s="76"/>
      <c r="C817" s="76"/>
      <c r="D817" s="76"/>
      <c r="E817" s="169"/>
      <c r="F817" s="169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>
      <c r="A818" s="76"/>
      <c r="B818" s="76"/>
      <c r="C818" s="76"/>
      <c r="D818" s="76"/>
      <c r="E818" s="169"/>
      <c r="F818" s="169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>
      <c r="A819" s="76"/>
      <c r="B819" s="76"/>
      <c r="C819" s="76"/>
      <c r="D819" s="76"/>
      <c r="E819" s="169"/>
      <c r="F819" s="169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>
      <c r="A820" s="76"/>
      <c r="B820" s="76"/>
      <c r="C820" s="76"/>
      <c r="D820" s="76"/>
      <c r="E820" s="169"/>
      <c r="F820" s="169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>
      <c r="A821" s="76"/>
      <c r="B821" s="76"/>
      <c r="C821" s="76"/>
      <c r="D821" s="76"/>
      <c r="E821" s="169"/>
      <c r="F821" s="169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>
      <c r="A822" s="76"/>
      <c r="B822" s="76"/>
      <c r="C822" s="76"/>
      <c r="D822" s="76"/>
      <c r="E822" s="169"/>
      <c r="F822" s="169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>
      <c r="A823" s="76"/>
      <c r="B823" s="76"/>
      <c r="C823" s="76"/>
      <c r="D823" s="76"/>
      <c r="E823" s="169"/>
      <c r="F823" s="169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>
      <c r="A824" s="76"/>
      <c r="B824" s="76"/>
      <c r="C824" s="76"/>
      <c r="D824" s="76"/>
      <c r="E824" s="169"/>
      <c r="F824" s="169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>
      <c r="A825" s="76"/>
      <c r="B825" s="76"/>
      <c r="C825" s="76"/>
      <c r="D825" s="76"/>
      <c r="E825" s="169"/>
      <c r="F825" s="169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>
      <c r="A826" s="76"/>
      <c r="B826" s="76"/>
      <c r="C826" s="76"/>
      <c r="D826" s="76"/>
      <c r="E826" s="169"/>
      <c r="F826" s="169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>
      <c r="A827" s="76"/>
      <c r="B827" s="76"/>
      <c r="C827" s="76"/>
      <c r="D827" s="76"/>
      <c r="E827" s="169"/>
      <c r="F827" s="169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>
      <c r="A828" s="76"/>
      <c r="B828" s="76"/>
      <c r="C828" s="76"/>
      <c r="D828" s="76"/>
      <c r="E828" s="169"/>
      <c r="F828" s="169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>
      <c r="A829" s="76"/>
      <c r="B829" s="76"/>
      <c r="C829" s="76"/>
      <c r="D829" s="76"/>
      <c r="E829" s="169"/>
      <c r="F829" s="169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>
      <c r="A830" s="76"/>
      <c r="B830" s="76"/>
      <c r="C830" s="76"/>
      <c r="D830" s="76"/>
      <c r="E830" s="169"/>
      <c r="F830" s="169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>
      <c r="A831" s="76"/>
      <c r="B831" s="76"/>
      <c r="C831" s="76"/>
      <c r="D831" s="76"/>
      <c r="E831" s="169"/>
      <c r="F831" s="169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>
      <c r="A832" s="76"/>
      <c r="B832" s="76"/>
      <c r="C832" s="76"/>
      <c r="D832" s="76"/>
      <c r="E832" s="169"/>
      <c r="F832" s="169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>
      <c r="A833" s="76"/>
      <c r="B833" s="76"/>
      <c r="C833" s="76"/>
      <c r="D833" s="76"/>
      <c r="E833" s="169"/>
      <c r="F833" s="169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>
      <c r="A834" s="76"/>
      <c r="B834" s="76"/>
      <c r="C834" s="76"/>
      <c r="D834" s="76"/>
      <c r="E834" s="169"/>
      <c r="F834" s="169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>
      <c r="A835" s="76"/>
      <c r="B835" s="76"/>
      <c r="C835" s="76"/>
      <c r="D835" s="76"/>
      <c r="E835" s="169"/>
      <c r="F835" s="169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>
      <c r="A836" s="76"/>
      <c r="B836" s="76"/>
      <c r="C836" s="76"/>
      <c r="D836" s="76"/>
      <c r="E836" s="169"/>
      <c r="F836" s="169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>
      <c r="A837" s="76"/>
      <c r="B837" s="76"/>
      <c r="C837" s="76"/>
      <c r="D837" s="76"/>
      <c r="E837" s="169"/>
      <c r="F837" s="169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>
      <c r="A838" s="76"/>
      <c r="B838" s="76"/>
      <c r="C838" s="76"/>
      <c r="D838" s="76"/>
      <c r="E838" s="169"/>
      <c r="F838" s="169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>
      <c r="A839" s="76"/>
      <c r="B839" s="76"/>
      <c r="C839" s="76"/>
      <c r="D839" s="76"/>
      <c r="E839" s="169"/>
      <c r="F839" s="169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>
      <c r="A840" s="76"/>
      <c r="B840" s="76"/>
      <c r="C840" s="76"/>
      <c r="D840" s="76"/>
      <c r="E840" s="169"/>
      <c r="F840" s="169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>
      <c r="A841" s="76"/>
      <c r="B841" s="76"/>
      <c r="C841" s="76"/>
      <c r="D841" s="76"/>
      <c r="E841" s="169"/>
      <c r="F841" s="169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>
      <c r="A842" s="76"/>
      <c r="B842" s="76"/>
      <c r="C842" s="76"/>
      <c r="D842" s="76"/>
      <c r="E842" s="169"/>
      <c r="F842" s="169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>
      <c r="A843" s="76"/>
      <c r="B843" s="76"/>
      <c r="C843" s="76"/>
      <c r="D843" s="76"/>
      <c r="E843" s="169"/>
      <c r="F843" s="169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>
      <c r="A844" s="76"/>
      <c r="B844" s="76"/>
      <c r="C844" s="76"/>
      <c r="D844" s="76"/>
      <c r="E844" s="169"/>
      <c r="F844" s="169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>
      <c r="A845" s="76"/>
      <c r="B845" s="76"/>
      <c r="C845" s="76"/>
      <c r="D845" s="76"/>
      <c r="E845" s="169"/>
      <c r="F845" s="169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>
      <c r="A846" s="76"/>
      <c r="B846" s="76"/>
      <c r="C846" s="76"/>
      <c r="D846" s="76"/>
      <c r="E846" s="169"/>
      <c r="F846" s="169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>
      <c r="A847" s="76"/>
      <c r="B847" s="76"/>
      <c r="C847" s="76"/>
      <c r="D847" s="76"/>
      <c r="E847" s="169"/>
      <c r="F847" s="169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>
      <c r="A848" s="76"/>
      <c r="B848" s="76"/>
      <c r="C848" s="76"/>
      <c r="D848" s="76"/>
      <c r="E848" s="169"/>
      <c r="F848" s="169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>
      <c r="A849" s="76"/>
      <c r="B849" s="76"/>
      <c r="C849" s="76"/>
      <c r="D849" s="76"/>
      <c r="E849" s="169"/>
      <c r="F849" s="169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>
      <c r="A850" s="76"/>
      <c r="B850" s="76"/>
      <c r="C850" s="76"/>
      <c r="D850" s="76"/>
      <c r="E850" s="169"/>
      <c r="F850" s="169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>
      <c r="A851" s="76"/>
      <c r="B851" s="76"/>
      <c r="C851" s="76"/>
      <c r="D851" s="76"/>
      <c r="E851" s="169"/>
      <c r="F851" s="169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>
      <c r="A852" s="76"/>
      <c r="B852" s="76"/>
      <c r="C852" s="76"/>
      <c r="D852" s="76"/>
      <c r="E852" s="169"/>
      <c r="F852" s="169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>
      <c r="A853" s="76"/>
      <c r="B853" s="76"/>
      <c r="C853" s="76"/>
      <c r="D853" s="76"/>
      <c r="E853" s="169"/>
      <c r="F853" s="169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>
      <c r="A854" s="76"/>
      <c r="B854" s="76"/>
      <c r="C854" s="76"/>
      <c r="D854" s="76"/>
      <c r="E854" s="169"/>
      <c r="F854" s="169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>
      <c r="A855" s="76"/>
      <c r="B855" s="76"/>
      <c r="C855" s="76"/>
      <c r="D855" s="76"/>
      <c r="E855" s="169"/>
      <c r="F855" s="169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>
      <c r="A856" s="76"/>
      <c r="B856" s="76"/>
      <c r="C856" s="76"/>
      <c r="D856" s="76"/>
      <c r="E856" s="169"/>
      <c r="F856" s="169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>
      <c r="A857" s="76"/>
      <c r="B857" s="76"/>
      <c r="C857" s="76"/>
      <c r="D857" s="76"/>
      <c r="E857" s="169"/>
      <c r="F857" s="169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>
      <c r="A858" s="76"/>
      <c r="B858" s="76"/>
      <c r="C858" s="76"/>
      <c r="D858" s="76"/>
      <c r="E858" s="169"/>
      <c r="F858" s="169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>
      <c r="A859" s="76"/>
      <c r="B859" s="76"/>
      <c r="C859" s="76"/>
      <c r="D859" s="76"/>
      <c r="E859" s="169"/>
      <c r="F859" s="169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>
      <c r="A860" s="76"/>
      <c r="B860" s="76"/>
      <c r="C860" s="76"/>
      <c r="D860" s="76"/>
      <c r="E860" s="169"/>
      <c r="F860" s="169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>
      <c r="A861" s="76"/>
      <c r="B861" s="76"/>
      <c r="C861" s="76"/>
      <c r="D861" s="76"/>
      <c r="E861" s="169"/>
      <c r="F861" s="169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>
      <c r="A862" s="76"/>
      <c r="B862" s="76"/>
      <c r="C862" s="76"/>
      <c r="D862" s="76"/>
      <c r="E862" s="169"/>
      <c r="F862" s="169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>
      <c r="A863" s="76"/>
      <c r="B863" s="76"/>
      <c r="C863" s="76"/>
      <c r="D863" s="76"/>
      <c r="E863" s="169"/>
      <c r="F863" s="169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>
      <c r="A864" s="76"/>
      <c r="B864" s="76"/>
      <c r="C864" s="76"/>
      <c r="D864" s="76"/>
      <c r="E864" s="169"/>
      <c r="F864" s="169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>
      <c r="A865" s="76"/>
      <c r="B865" s="76"/>
      <c r="C865" s="76"/>
      <c r="D865" s="76"/>
      <c r="E865" s="169"/>
      <c r="F865" s="169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>
      <c r="A866" s="76"/>
      <c r="B866" s="76"/>
      <c r="C866" s="76"/>
      <c r="D866" s="76"/>
      <c r="E866" s="169"/>
      <c r="F866" s="169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>
      <c r="A867" s="76"/>
      <c r="B867" s="76"/>
      <c r="C867" s="76"/>
      <c r="D867" s="76"/>
      <c r="E867" s="169"/>
      <c r="F867" s="169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>
      <c r="A868" s="76"/>
      <c r="B868" s="76"/>
      <c r="C868" s="76"/>
      <c r="D868" s="76"/>
      <c r="E868" s="169"/>
      <c r="F868" s="169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>
      <c r="A869" s="76"/>
      <c r="B869" s="76"/>
      <c r="C869" s="76"/>
      <c r="D869" s="76"/>
      <c r="E869" s="169"/>
      <c r="F869" s="169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>
      <c r="A870" s="76"/>
      <c r="B870" s="76"/>
      <c r="C870" s="76"/>
      <c r="D870" s="76"/>
      <c r="E870" s="169"/>
      <c r="F870" s="169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>
      <c r="A871" s="76"/>
      <c r="B871" s="76"/>
      <c r="C871" s="76"/>
      <c r="D871" s="76"/>
      <c r="E871" s="169"/>
      <c r="F871" s="169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>
      <c r="A872" s="76"/>
      <c r="B872" s="76"/>
      <c r="C872" s="76"/>
      <c r="D872" s="76"/>
      <c r="E872" s="169"/>
      <c r="F872" s="169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>
      <c r="A873" s="76"/>
      <c r="B873" s="76"/>
      <c r="C873" s="76"/>
      <c r="D873" s="76"/>
      <c r="E873" s="169"/>
      <c r="F873" s="169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>
      <c r="A874" s="76"/>
      <c r="B874" s="76"/>
      <c r="C874" s="76"/>
      <c r="D874" s="76"/>
      <c r="E874" s="169"/>
      <c r="F874" s="169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>
      <c r="A875" s="76"/>
      <c r="B875" s="76"/>
      <c r="C875" s="76"/>
      <c r="D875" s="76"/>
      <c r="E875" s="169"/>
      <c r="F875" s="169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>
      <c r="A876" s="76"/>
      <c r="B876" s="76"/>
      <c r="C876" s="76"/>
      <c r="D876" s="76"/>
      <c r="E876" s="169"/>
      <c r="F876" s="169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>
      <c r="A877" s="76"/>
      <c r="B877" s="76"/>
      <c r="C877" s="76"/>
      <c r="D877" s="76"/>
      <c r="E877" s="169"/>
      <c r="F877" s="169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>
      <c r="A878" s="76"/>
      <c r="B878" s="76"/>
      <c r="C878" s="76"/>
      <c r="D878" s="76"/>
      <c r="E878" s="169"/>
      <c r="F878" s="169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>
      <c r="A879" s="76"/>
      <c r="B879" s="76"/>
      <c r="C879" s="76"/>
      <c r="D879" s="76"/>
      <c r="E879" s="169"/>
      <c r="F879" s="169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>
      <c r="A880" s="76"/>
      <c r="B880" s="76"/>
      <c r="C880" s="76"/>
      <c r="D880" s="76"/>
      <c r="E880" s="169"/>
      <c r="F880" s="169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>
      <c r="A881" s="76"/>
      <c r="B881" s="76"/>
      <c r="C881" s="76"/>
      <c r="D881" s="76"/>
      <c r="E881" s="169"/>
      <c r="F881" s="169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>
      <c r="A882" s="76"/>
      <c r="B882" s="76"/>
      <c r="C882" s="76"/>
      <c r="D882" s="76"/>
      <c r="E882" s="169"/>
      <c r="F882" s="169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>
      <c r="A883" s="76"/>
      <c r="B883" s="76"/>
      <c r="C883" s="76"/>
      <c r="D883" s="76"/>
      <c r="E883" s="169"/>
      <c r="F883" s="169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>
      <c r="A884" s="76"/>
      <c r="B884" s="76"/>
      <c r="C884" s="76"/>
      <c r="D884" s="76"/>
      <c r="E884" s="169"/>
      <c r="F884" s="169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>
      <c r="A885" s="76"/>
      <c r="B885" s="76"/>
      <c r="C885" s="76"/>
      <c r="D885" s="76"/>
      <c r="E885" s="169"/>
      <c r="F885" s="169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>
      <c r="A886" s="76"/>
      <c r="B886" s="76"/>
      <c r="C886" s="76"/>
      <c r="D886" s="76"/>
      <c r="E886" s="169"/>
      <c r="F886" s="169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>
      <c r="A887" s="76"/>
      <c r="B887" s="76"/>
      <c r="C887" s="76"/>
      <c r="D887" s="76"/>
      <c r="E887" s="169"/>
      <c r="F887" s="169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>
      <c r="A888" s="76"/>
      <c r="B888" s="76"/>
      <c r="C888" s="76"/>
      <c r="D888" s="76"/>
      <c r="E888" s="169"/>
      <c r="F888" s="169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>
      <c r="A889" s="76"/>
      <c r="B889" s="76"/>
      <c r="C889" s="76"/>
      <c r="D889" s="76"/>
      <c r="E889" s="169"/>
      <c r="F889" s="169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>
      <c r="A890" s="76"/>
      <c r="B890" s="76"/>
      <c r="C890" s="76"/>
      <c r="D890" s="76"/>
      <c r="E890" s="169"/>
      <c r="F890" s="169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>
      <c r="A891" s="76"/>
      <c r="B891" s="76"/>
      <c r="C891" s="76"/>
      <c r="D891" s="76"/>
      <c r="E891" s="169"/>
      <c r="F891" s="169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>
      <c r="A892" s="76"/>
      <c r="B892" s="76"/>
      <c r="C892" s="76"/>
      <c r="D892" s="76"/>
      <c r="E892" s="169"/>
      <c r="F892" s="169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>
      <c r="A893" s="76"/>
      <c r="B893" s="76"/>
      <c r="C893" s="76"/>
      <c r="D893" s="76"/>
      <c r="E893" s="169"/>
      <c r="F893" s="169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>
      <c r="A894" s="76"/>
      <c r="B894" s="76"/>
      <c r="C894" s="76"/>
      <c r="D894" s="76"/>
      <c r="E894" s="169"/>
      <c r="F894" s="169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>
      <c r="A895" s="76"/>
      <c r="B895" s="76"/>
      <c r="C895" s="76"/>
      <c r="D895" s="76"/>
      <c r="E895" s="169"/>
      <c r="F895" s="169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>
      <c r="A896" s="76"/>
      <c r="B896" s="76"/>
      <c r="C896" s="76"/>
      <c r="D896" s="76"/>
      <c r="E896" s="169"/>
      <c r="F896" s="169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>
      <c r="A897" s="76"/>
      <c r="B897" s="76"/>
      <c r="C897" s="76"/>
      <c r="D897" s="76"/>
      <c r="E897" s="169"/>
      <c r="F897" s="169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>
      <c r="A898" s="76"/>
      <c r="B898" s="76"/>
      <c r="C898" s="76"/>
      <c r="D898" s="76"/>
      <c r="E898" s="169"/>
      <c r="F898" s="169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>
      <c r="A899" s="76"/>
      <c r="B899" s="76"/>
      <c r="C899" s="76"/>
      <c r="D899" s="76"/>
      <c r="E899" s="169"/>
      <c r="F899" s="169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>
      <c r="A900" s="76"/>
      <c r="B900" s="76"/>
      <c r="C900" s="76"/>
      <c r="D900" s="76"/>
      <c r="E900" s="169"/>
      <c r="F900" s="169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>
      <c r="A901" s="76"/>
      <c r="B901" s="76"/>
      <c r="C901" s="76"/>
      <c r="D901" s="76"/>
      <c r="E901" s="169"/>
      <c r="F901" s="169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>
      <c r="A902" s="76"/>
      <c r="B902" s="76"/>
      <c r="C902" s="76"/>
      <c r="D902" s="76"/>
      <c r="E902" s="169"/>
      <c r="F902" s="169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>
      <c r="A903" s="76"/>
      <c r="B903" s="76"/>
      <c r="C903" s="76"/>
      <c r="D903" s="76"/>
      <c r="E903" s="169"/>
      <c r="F903" s="169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>
      <c r="A904" s="76"/>
      <c r="B904" s="76"/>
      <c r="C904" s="76"/>
      <c r="D904" s="76"/>
      <c r="E904" s="169"/>
      <c r="F904" s="169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>
      <c r="A905" s="76"/>
      <c r="B905" s="76"/>
      <c r="C905" s="76"/>
      <c r="D905" s="76"/>
      <c r="E905" s="169"/>
      <c r="F905" s="169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>
      <c r="A906" s="76"/>
      <c r="B906" s="76"/>
      <c r="C906" s="76"/>
      <c r="D906" s="76"/>
      <c r="E906" s="169"/>
      <c r="F906" s="169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>
      <c r="A907" s="76"/>
      <c r="B907" s="76"/>
      <c r="C907" s="76"/>
      <c r="D907" s="76"/>
      <c r="E907" s="169"/>
      <c r="F907" s="169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>
      <c r="A908" s="76"/>
      <c r="B908" s="76"/>
      <c r="C908" s="76"/>
      <c r="D908" s="76"/>
      <c r="E908" s="169"/>
      <c r="F908" s="169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>
      <c r="A909" s="76"/>
      <c r="B909" s="76"/>
      <c r="C909" s="76"/>
      <c r="D909" s="76"/>
      <c r="E909" s="169"/>
      <c r="F909" s="169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>
      <c r="A910" s="76"/>
      <c r="B910" s="76"/>
      <c r="C910" s="76"/>
      <c r="D910" s="76"/>
      <c r="E910" s="169"/>
      <c r="F910" s="169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>
      <c r="A911" s="76"/>
      <c r="B911" s="76"/>
      <c r="C911" s="76"/>
      <c r="D911" s="76"/>
      <c r="E911" s="169"/>
      <c r="F911" s="169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>
      <c r="A912" s="76"/>
      <c r="B912" s="76"/>
      <c r="C912" s="76"/>
      <c r="D912" s="76"/>
      <c r="E912" s="169"/>
      <c r="F912" s="169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>
      <c r="A913" s="76"/>
      <c r="B913" s="76"/>
      <c r="C913" s="76"/>
      <c r="D913" s="76"/>
      <c r="E913" s="169"/>
      <c r="F913" s="169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>
      <c r="A914" s="76"/>
      <c r="B914" s="76"/>
      <c r="C914" s="76"/>
      <c r="D914" s="76"/>
      <c r="E914" s="169"/>
      <c r="F914" s="169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>
      <c r="A915" s="76"/>
      <c r="B915" s="76"/>
      <c r="C915" s="76"/>
      <c r="D915" s="76"/>
      <c r="E915" s="169"/>
      <c r="F915" s="169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>
      <c r="A916" s="76"/>
      <c r="B916" s="76"/>
      <c r="C916" s="76"/>
      <c r="D916" s="76"/>
      <c r="E916" s="169"/>
      <c r="F916" s="169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>
      <c r="A917" s="76"/>
      <c r="B917" s="76"/>
      <c r="C917" s="76"/>
      <c r="D917" s="76"/>
      <c r="E917" s="169"/>
      <c r="F917" s="169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>
      <c r="A918" s="76"/>
      <c r="B918" s="76"/>
      <c r="C918" s="76"/>
      <c r="D918" s="76"/>
      <c r="E918" s="169"/>
      <c r="F918" s="169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>
      <c r="A919" s="76"/>
      <c r="B919" s="76"/>
      <c r="C919" s="76"/>
      <c r="D919" s="76"/>
      <c r="E919" s="169"/>
      <c r="F919" s="169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>
      <c r="A920" s="76"/>
      <c r="B920" s="76"/>
      <c r="C920" s="76"/>
      <c r="D920" s="76"/>
      <c r="E920" s="169"/>
      <c r="F920" s="169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>
      <c r="A921" s="76"/>
      <c r="B921" s="76"/>
      <c r="C921" s="76"/>
      <c r="D921" s="76"/>
      <c r="E921" s="169"/>
      <c r="F921" s="169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>
      <c r="A922" s="76"/>
      <c r="B922" s="76"/>
      <c r="C922" s="76"/>
      <c r="D922" s="76"/>
      <c r="E922" s="169"/>
      <c r="F922" s="169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>
      <c r="A923" s="76"/>
      <c r="B923" s="76"/>
      <c r="C923" s="76"/>
      <c r="D923" s="76"/>
      <c r="E923" s="169"/>
      <c r="F923" s="169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>
      <c r="A924" s="76"/>
      <c r="B924" s="76"/>
      <c r="C924" s="76"/>
      <c r="D924" s="76"/>
      <c r="E924" s="169"/>
      <c r="F924" s="169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>
      <c r="A925" s="76"/>
      <c r="B925" s="76"/>
      <c r="C925" s="76"/>
      <c r="D925" s="76"/>
      <c r="E925" s="169"/>
      <c r="F925" s="169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>
      <c r="A926" s="76"/>
      <c r="B926" s="76"/>
      <c r="C926" s="76"/>
      <c r="D926" s="76"/>
      <c r="E926" s="169"/>
      <c r="F926" s="169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>
      <c r="A927" s="76"/>
      <c r="B927" s="76"/>
      <c r="C927" s="76"/>
      <c r="D927" s="76"/>
      <c r="E927" s="169"/>
      <c r="F927" s="169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>
      <c r="A928" s="76"/>
      <c r="B928" s="76"/>
      <c r="C928" s="76"/>
      <c r="D928" s="76"/>
      <c r="E928" s="169"/>
      <c r="F928" s="169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>
      <c r="A929" s="76"/>
      <c r="B929" s="76"/>
      <c r="C929" s="76"/>
      <c r="D929" s="76"/>
      <c r="E929" s="169"/>
      <c r="F929" s="169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>
      <c r="A930" s="76"/>
      <c r="B930" s="76"/>
      <c r="C930" s="76"/>
      <c r="D930" s="76"/>
      <c r="E930" s="169"/>
      <c r="F930" s="169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>
      <c r="A931" s="76"/>
      <c r="B931" s="76"/>
      <c r="C931" s="76"/>
      <c r="D931" s="76"/>
      <c r="E931" s="169"/>
      <c r="F931" s="169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>
      <c r="A932" s="76"/>
      <c r="B932" s="76"/>
      <c r="C932" s="76"/>
      <c r="D932" s="76"/>
      <c r="E932" s="169"/>
      <c r="F932" s="169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>
      <c r="A933" s="76"/>
      <c r="B933" s="76"/>
      <c r="C933" s="76"/>
      <c r="D933" s="76"/>
      <c r="E933" s="169"/>
      <c r="F933" s="169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>
      <c r="A934" s="76"/>
      <c r="B934" s="76"/>
      <c r="C934" s="76"/>
      <c r="D934" s="76"/>
      <c r="E934" s="169"/>
      <c r="F934" s="169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>
      <c r="A935" s="76"/>
      <c r="B935" s="76"/>
      <c r="C935" s="76"/>
      <c r="D935" s="76"/>
      <c r="E935" s="169"/>
      <c r="F935" s="169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>
      <c r="A936" s="76"/>
      <c r="B936" s="76"/>
      <c r="C936" s="76"/>
      <c r="D936" s="76"/>
      <c r="E936" s="169"/>
      <c r="F936" s="169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>
      <c r="A937" s="76"/>
      <c r="B937" s="76"/>
      <c r="C937" s="76"/>
      <c r="D937" s="76"/>
      <c r="E937" s="169"/>
      <c r="F937" s="169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>
      <c r="A938" s="76"/>
      <c r="B938" s="76"/>
      <c r="C938" s="76"/>
      <c r="D938" s="76"/>
      <c r="E938" s="169"/>
      <c r="F938" s="169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>
      <c r="A939" s="76"/>
      <c r="B939" s="76"/>
      <c r="C939" s="76"/>
      <c r="D939" s="76"/>
      <c r="E939" s="169"/>
      <c r="F939" s="169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>
      <c r="A940" s="76"/>
      <c r="B940" s="76"/>
      <c r="C940" s="76"/>
      <c r="D940" s="76"/>
      <c r="E940" s="169"/>
      <c r="F940" s="169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>
      <c r="A941" s="76"/>
      <c r="B941" s="76"/>
      <c r="C941" s="76"/>
      <c r="D941" s="76"/>
      <c r="E941" s="169"/>
      <c r="F941" s="169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>
      <c r="A942" s="76"/>
      <c r="B942" s="76"/>
      <c r="C942" s="76"/>
      <c r="D942" s="76"/>
      <c r="E942" s="169"/>
      <c r="F942" s="169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>
      <c r="A943" s="76"/>
      <c r="B943" s="76"/>
      <c r="C943" s="76"/>
      <c r="D943" s="76"/>
      <c r="E943" s="169"/>
      <c r="F943" s="169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>
      <c r="A944" s="76"/>
      <c r="B944" s="76"/>
      <c r="C944" s="76"/>
      <c r="D944" s="76"/>
      <c r="E944" s="169"/>
      <c r="F944" s="169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>
      <c r="A945" s="76"/>
      <c r="B945" s="76"/>
      <c r="C945" s="76"/>
      <c r="D945" s="76"/>
      <c r="E945" s="169"/>
      <c r="F945" s="169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>
      <c r="A946" s="76"/>
      <c r="B946" s="76"/>
      <c r="C946" s="76"/>
      <c r="D946" s="76"/>
      <c r="E946" s="169"/>
      <c r="F946" s="169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>
      <c r="A947" s="76"/>
      <c r="B947" s="76"/>
      <c r="C947" s="76"/>
      <c r="D947" s="76"/>
      <c r="E947" s="169"/>
      <c r="F947" s="169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>
      <c r="A948" s="76"/>
      <c r="B948" s="76"/>
      <c r="C948" s="76"/>
      <c r="D948" s="76"/>
      <c r="E948" s="169"/>
      <c r="F948" s="169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>
      <c r="A949" s="76"/>
      <c r="B949" s="76"/>
      <c r="C949" s="76"/>
      <c r="D949" s="76"/>
      <c r="E949" s="169"/>
      <c r="F949" s="169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>
      <c r="A950" s="76"/>
      <c r="B950" s="76"/>
      <c r="C950" s="76"/>
      <c r="D950" s="76"/>
      <c r="E950" s="169"/>
      <c r="F950" s="169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>
      <c r="A951" s="76"/>
      <c r="B951" s="76"/>
      <c r="C951" s="76"/>
      <c r="D951" s="76"/>
      <c r="E951" s="169"/>
      <c r="F951" s="169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>
      <c r="A952" s="76"/>
      <c r="B952" s="76"/>
      <c r="C952" s="76"/>
      <c r="D952" s="76"/>
      <c r="E952" s="169"/>
      <c r="F952" s="169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>
      <c r="A953" s="76"/>
      <c r="B953" s="76"/>
      <c r="C953" s="76"/>
      <c r="D953" s="76"/>
      <c r="E953" s="169"/>
      <c r="F953" s="169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>
      <c r="A954" s="76"/>
      <c r="B954" s="76"/>
      <c r="C954" s="76"/>
      <c r="D954" s="76"/>
      <c r="E954" s="169"/>
      <c r="F954" s="169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>
      <c r="A955" s="76"/>
      <c r="B955" s="76"/>
      <c r="C955" s="76"/>
      <c r="D955" s="76"/>
      <c r="E955" s="169"/>
      <c r="F955" s="169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>
      <c r="A956" s="76"/>
      <c r="B956" s="76"/>
      <c r="C956" s="76"/>
      <c r="D956" s="76"/>
      <c r="E956" s="169"/>
      <c r="F956" s="169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>
      <c r="A957" s="76"/>
      <c r="B957" s="76"/>
      <c r="C957" s="76"/>
      <c r="D957" s="76"/>
      <c r="E957" s="169"/>
      <c r="F957" s="169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>
      <c r="A958" s="76"/>
      <c r="B958" s="76"/>
      <c r="C958" s="76"/>
      <c r="D958" s="76"/>
      <c r="E958" s="169"/>
      <c r="F958" s="169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>
      <c r="A959" s="76"/>
      <c r="B959" s="76"/>
      <c r="C959" s="76"/>
      <c r="D959" s="76"/>
      <c r="E959" s="169"/>
      <c r="F959" s="169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>
      <c r="A960" s="76"/>
      <c r="B960" s="76"/>
      <c r="C960" s="76"/>
      <c r="D960" s="76"/>
      <c r="E960" s="169"/>
      <c r="F960" s="169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>
      <c r="A961" s="76"/>
      <c r="B961" s="76"/>
      <c r="C961" s="76"/>
      <c r="D961" s="76"/>
      <c r="E961" s="169"/>
      <c r="F961" s="169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>
      <c r="A962" s="76"/>
      <c r="B962" s="76"/>
      <c r="C962" s="76"/>
      <c r="D962" s="76"/>
      <c r="E962" s="169"/>
      <c r="F962" s="169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>
      <c r="A963" s="76"/>
      <c r="B963" s="76"/>
      <c r="C963" s="76"/>
      <c r="D963" s="76"/>
      <c r="E963" s="169"/>
      <c r="F963" s="169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>
      <c r="A964" s="76"/>
      <c r="B964" s="76"/>
      <c r="C964" s="76"/>
      <c r="D964" s="76"/>
      <c r="E964" s="169"/>
      <c r="F964" s="169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>
      <c r="A965" s="76"/>
      <c r="B965" s="76"/>
      <c r="C965" s="76"/>
      <c r="D965" s="76"/>
      <c r="E965" s="169"/>
      <c r="F965" s="169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>
      <c r="A966" s="76"/>
      <c r="B966" s="76"/>
      <c r="C966" s="76"/>
      <c r="D966" s="76"/>
      <c r="E966" s="169"/>
      <c r="F966" s="169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>
      <c r="A967" s="76"/>
      <c r="B967" s="76"/>
      <c r="C967" s="76"/>
      <c r="D967" s="76"/>
      <c r="E967" s="169"/>
      <c r="F967" s="169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>
      <c r="A968" s="76"/>
      <c r="B968" s="76"/>
      <c r="C968" s="76"/>
      <c r="D968" s="76"/>
      <c r="E968" s="169"/>
      <c r="F968" s="169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>
      <c r="A969" s="76"/>
      <c r="B969" s="76"/>
      <c r="C969" s="76"/>
      <c r="D969" s="76"/>
      <c r="E969" s="169"/>
      <c r="F969" s="169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>
      <c r="A970" s="76"/>
      <c r="B970" s="76"/>
      <c r="C970" s="76"/>
      <c r="D970" s="76"/>
      <c r="E970" s="169"/>
      <c r="F970" s="169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>
      <c r="A971" s="76"/>
      <c r="B971" s="76"/>
      <c r="C971" s="76"/>
      <c r="D971" s="76"/>
      <c r="E971" s="169"/>
      <c r="F971" s="169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>
      <c r="A972" s="76"/>
      <c r="B972" s="76"/>
      <c r="C972" s="76"/>
      <c r="D972" s="76"/>
      <c r="E972" s="169"/>
      <c r="F972" s="169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>
      <c r="A973" s="76"/>
      <c r="B973" s="76"/>
      <c r="C973" s="76"/>
      <c r="D973" s="76"/>
      <c r="E973" s="169"/>
      <c r="F973" s="169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>
      <c r="A974" s="76"/>
      <c r="B974" s="76"/>
      <c r="C974" s="76"/>
      <c r="D974" s="76"/>
      <c r="E974" s="169"/>
      <c r="F974" s="169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>
      <c r="A975" s="76"/>
      <c r="B975" s="76"/>
      <c r="C975" s="76"/>
      <c r="D975" s="76"/>
      <c r="E975" s="169"/>
      <c r="F975" s="169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>
      <c r="A976" s="76"/>
      <c r="B976" s="76"/>
      <c r="C976" s="76"/>
      <c r="D976" s="76"/>
      <c r="E976" s="169"/>
      <c r="F976" s="169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>
      <c r="A977" s="76"/>
      <c r="B977" s="76"/>
      <c r="C977" s="76"/>
      <c r="D977" s="76"/>
      <c r="E977" s="169"/>
      <c r="F977" s="169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>
      <c r="A978" s="76"/>
      <c r="B978" s="76"/>
      <c r="C978" s="76"/>
      <c r="D978" s="76"/>
      <c r="E978" s="169"/>
      <c r="F978" s="169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>
      <c r="A979" s="76"/>
      <c r="B979" s="76"/>
      <c r="C979" s="76"/>
      <c r="D979" s="76"/>
      <c r="E979" s="169"/>
      <c r="F979" s="169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>
      <c r="A980" s="76"/>
      <c r="B980" s="76"/>
      <c r="C980" s="76"/>
      <c r="D980" s="76"/>
      <c r="E980" s="169"/>
      <c r="F980" s="169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>
      <c r="A981" s="76"/>
      <c r="B981" s="76"/>
      <c r="C981" s="76"/>
      <c r="D981" s="76"/>
      <c r="E981" s="169"/>
      <c r="F981" s="169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>
      <c r="A982" s="76"/>
      <c r="B982" s="76"/>
      <c r="C982" s="76"/>
      <c r="D982" s="76"/>
      <c r="E982" s="169"/>
      <c r="F982" s="169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>
      <c r="A983" s="76"/>
      <c r="B983" s="76"/>
      <c r="C983" s="76"/>
      <c r="D983" s="76"/>
      <c r="E983" s="169"/>
      <c r="F983" s="169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>
      <c r="A984" s="76"/>
      <c r="B984" s="76"/>
      <c r="C984" s="76"/>
      <c r="D984" s="76"/>
      <c r="E984" s="169"/>
      <c r="F984" s="169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>
      <c r="A985" s="76"/>
      <c r="B985" s="76"/>
      <c r="C985" s="76"/>
      <c r="D985" s="76"/>
      <c r="E985" s="169"/>
      <c r="F985" s="169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>
      <c r="A986" s="76"/>
      <c r="B986" s="76"/>
      <c r="C986" s="76"/>
      <c r="D986" s="76"/>
      <c r="E986" s="169"/>
      <c r="F986" s="169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>
      <c r="A987" s="76"/>
      <c r="B987" s="76"/>
      <c r="C987" s="76"/>
      <c r="D987" s="76"/>
      <c r="E987" s="169"/>
      <c r="F987" s="169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>
      <c r="A988" s="76"/>
      <c r="B988" s="76"/>
      <c r="C988" s="76"/>
      <c r="D988" s="76"/>
      <c r="E988" s="169"/>
      <c r="F988" s="169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>
      <c r="A989" s="76"/>
      <c r="B989" s="76"/>
      <c r="C989" s="76"/>
      <c r="D989" s="76"/>
      <c r="E989" s="169"/>
      <c r="F989" s="169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>
      <c r="A990" s="76"/>
      <c r="B990" s="76"/>
      <c r="C990" s="76"/>
      <c r="D990" s="76"/>
      <c r="E990" s="169"/>
      <c r="F990" s="169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>
      <c r="A991" s="76"/>
      <c r="B991" s="76"/>
      <c r="C991" s="76"/>
      <c r="D991" s="76"/>
      <c r="E991" s="169"/>
      <c r="F991" s="169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>
      <c r="A992" s="76"/>
      <c r="B992" s="76"/>
      <c r="C992" s="76"/>
      <c r="D992" s="76"/>
      <c r="E992" s="169"/>
      <c r="F992" s="169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>
      <c r="A993" s="76"/>
      <c r="B993" s="76"/>
      <c r="C993" s="76"/>
      <c r="D993" s="76"/>
      <c r="E993" s="169"/>
      <c r="F993" s="169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>
      <c r="A994" s="76"/>
      <c r="B994" s="76"/>
      <c r="C994" s="76"/>
      <c r="D994" s="76"/>
      <c r="E994" s="169"/>
      <c r="F994" s="169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>
      <c r="A995" s="76"/>
      <c r="B995" s="76"/>
      <c r="C995" s="76"/>
      <c r="D995" s="76"/>
      <c r="E995" s="169"/>
      <c r="F995" s="169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>
      <c r="A996" s="76"/>
      <c r="B996" s="76"/>
      <c r="C996" s="76"/>
      <c r="D996" s="76"/>
      <c r="E996" s="169"/>
      <c r="F996" s="169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>
      <c r="A997" s="76"/>
      <c r="B997" s="76"/>
      <c r="C997" s="76"/>
      <c r="D997" s="76"/>
      <c r="E997" s="169"/>
      <c r="F997" s="169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>
      <c r="A998" s="76"/>
      <c r="B998" s="76"/>
      <c r="C998" s="76"/>
      <c r="D998" s="76"/>
      <c r="E998" s="169"/>
      <c r="F998" s="169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>
      <c r="A999" s="76"/>
      <c r="B999" s="76"/>
      <c r="C999" s="76"/>
      <c r="D999" s="76"/>
      <c r="E999" s="169"/>
      <c r="F999" s="169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>
      <c r="A1000" s="76"/>
      <c r="B1000" s="76"/>
      <c r="C1000" s="76"/>
      <c r="D1000" s="76"/>
      <c r="E1000" s="169"/>
      <c r="F1000" s="169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mergeCells count="1">
    <mergeCell ref="M1:V1"/>
  </mergeCells>
  <conditionalFormatting sqref="J1:J1000">
    <cfRule type="cellIs" dxfId="158" priority="1" operator="equal">
      <formula>0</formula>
    </cfRule>
    <cfRule type="containsBlanks" dxfId="157" priority="2">
      <formula>LEN(TRIM(J1))=0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BC1033"/>
  <sheetViews>
    <sheetView workbookViewId="0"/>
  </sheetViews>
  <sheetFormatPr defaultColWidth="14.42578125" defaultRowHeight="15" customHeight="1"/>
  <cols>
    <col min="2" max="2" width="14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11" width="5.85546875" customWidth="1"/>
    <col min="12" max="12" width="7.85546875" customWidth="1"/>
    <col min="13" max="19" width="5.85546875" customWidth="1"/>
    <col min="20" max="20" width="7" customWidth="1"/>
    <col min="21" max="21" width="5.85546875" customWidth="1"/>
    <col min="22" max="25" width="7" customWidth="1"/>
    <col min="26" max="29" width="5.85546875" customWidth="1"/>
    <col min="30" max="33" width="7" customWidth="1"/>
    <col min="34" max="37" width="5.85546875" customWidth="1"/>
    <col min="38" max="41" width="7" customWidth="1"/>
    <col min="42" max="42" width="6.140625" customWidth="1"/>
    <col min="43" max="44" width="6.85546875" customWidth="1"/>
    <col min="45" max="45" width="8.8554687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04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204" t="s">
        <v>64</v>
      </c>
      <c r="B2" s="303">
        <v>1</v>
      </c>
      <c r="C2" s="299"/>
      <c r="D2" s="303">
        <v>2</v>
      </c>
      <c r="E2" s="299"/>
      <c r="F2" s="303">
        <v>3</v>
      </c>
      <c r="G2" s="299"/>
      <c r="H2" s="303">
        <v>4</v>
      </c>
      <c r="I2" s="299"/>
      <c r="J2" s="303">
        <v>5</v>
      </c>
      <c r="K2" s="299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</row>
    <row r="3" spans="1:55">
      <c r="A3" s="205" t="s">
        <v>65</v>
      </c>
      <c r="B3" s="205" t="s">
        <v>66</v>
      </c>
      <c r="C3" s="205"/>
      <c r="D3" s="205" t="s">
        <v>67</v>
      </c>
      <c r="E3" s="205"/>
      <c r="F3" s="205"/>
      <c r="G3" s="205"/>
      <c r="H3" s="205"/>
      <c r="I3" s="205"/>
      <c r="J3" s="205" t="s">
        <v>66</v>
      </c>
      <c r="K3" s="205"/>
      <c r="L3" s="205" t="s">
        <v>67</v>
      </c>
      <c r="M3" s="205"/>
      <c r="N3" s="205"/>
      <c r="O3" s="205"/>
      <c r="P3" s="205"/>
      <c r="Q3" s="205"/>
      <c r="R3" s="205" t="s">
        <v>66</v>
      </c>
      <c r="S3" s="205"/>
      <c r="T3" s="205" t="s">
        <v>67</v>
      </c>
      <c r="U3" s="205"/>
      <c r="V3" s="205"/>
      <c r="W3" s="205"/>
      <c r="X3" s="205"/>
      <c r="Y3" s="205"/>
      <c r="Z3" s="205" t="s">
        <v>66</v>
      </c>
      <c r="AA3" s="205"/>
      <c r="AB3" s="205" t="s">
        <v>67</v>
      </c>
      <c r="AC3" s="205"/>
      <c r="AD3" s="205"/>
      <c r="AE3" s="205"/>
      <c r="AF3" s="205"/>
      <c r="AG3" s="205"/>
      <c r="AH3" s="205" t="s">
        <v>66</v>
      </c>
      <c r="AI3" s="205"/>
      <c r="AJ3" s="205" t="s">
        <v>67</v>
      </c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</row>
    <row r="4" spans="1:55">
      <c r="A4" s="204" t="s">
        <v>68</v>
      </c>
      <c r="B4" s="204" t="s">
        <v>69</v>
      </c>
      <c r="C4" s="204" t="s">
        <v>51</v>
      </c>
      <c r="D4" s="204" t="s">
        <v>69</v>
      </c>
      <c r="E4" s="204" t="s">
        <v>51</v>
      </c>
      <c r="F4" s="204" t="s">
        <v>69</v>
      </c>
      <c r="G4" s="204" t="s">
        <v>51</v>
      </c>
      <c r="H4" s="204" t="s">
        <v>69</v>
      </c>
      <c r="I4" s="204" t="s">
        <v>51</v>
      </c>
      <c r="J4" s="204" t="s">
        <v>69</v>
      </c>
      <c r="K4" s="204" t="s">
        <v>51</v>
      </c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</row>
    <row r="5" spans="1:55">
      <c r="A5" s="205" t="s">
        <v>70</v>
      </c>
      <c r="B5" s="205">
        <v>1</v>
      </c>
      <c r="C5" s="205">
        <v>2</v>
      </c>
      <c r="D5" s="205">
        <v>1</v>
      </c>
      <c r="E5" s="205">
        <v>2</v>
      </c>
      <c r="F5" s="205"/>
      <c r="G5" s="205"/>
      <c r="H5" s="205"/>
      <c r="I5" s="205"/>
      <c r="J5" s="205">
        <v>1</v>
      </c>
      <c r="K5" s="205">
        <v>2</v>
      </c>
      <c r="L5" s="205">
        <v>1</v>
      </c>
      <c r="M5" s="205">
        <v>2</v>
      </c>
      <c r="N5" s="205"/>
      <c r="O5" s="205"/>
      <c r="P5" s="205"/>
      <c r="Q5" s="205"/>
      <c r="R5" s="205">
        <v>1</v>
      </c>
      <c r="S5" s="205">
        <v>2</v>
      </c>
      <c r="T5" s="205">
        <v>1</v>
      </c>
      <c r="U5" s="205">
        <v>2</v>
      </c>
      <c r="V5" s="205"/>
      <c r="W5" s="205"/>
      <c r="X5" s="205"/>
      <c r="Y5" s="205"/>
      <c r="Z5" s="205">
        <v>1</v>
      </c>
      <c r="AA5" s="205">
        <v>2</v>
      </c>
      <c r="AB5" s="205">
        <v>1</v>
      </c>
      <c r="AC5" s="205">
        <v>2</v>
      </c>
      <c r="AD5" s="205"/>
      <c r="AE5" s="205"/>
      <c r="AF5" s="205"/>
      <c r="AG5" s="205"/>
      <c r="AH5" s="205">
        <v>1</v>
      </c>
      <c r="AI5" s="205">
        <v>2</v>
      </c>
      <c r="AJ5" s="205">
        <v>1</v>
      </c>
      <c r="AK5" s="205">
        <v>2</v>
      </c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</row>
    <row r="6" spans="1:55">
      <c r="A6" s="206" t="s">
        <v>14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71</v>
      </c>
      <c r="AQ6" s="2"/>
      <c r="AR6" s="2" t="s">
        <v>72</v>
      </c>
      <c r="AS6" s="2" t="s">
        <v>73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07">
        <v>180</v>
      </c>
      <c r="B7" s="208">
        <v>-0.47485800200467776</v>
      </c>
      <c r="C7" s="208">
        <v>-0.1836073741903396</v>
      </c>
      <c r="D7" s="209">
        <v>-0.46382090050956293</v>
      </c>
      <c r="E7" s="209">
        <v>-0.26132491064748736</v>
      </c>
      <c r="F7" s="178">
        <v>-0.1528865461847444</v>
      </c>
      <c r="G7" s="178">
        <v>-0.16708229426434545</v>
      </c>
      <c r="H7" s="210">
        <v>-0.2530351170568626</v>
      </c>
      <c r="I7" s="210">
        <v>-0.10084731683004519</v>
      </c>
      <c r="J7" s="179">
        <v>-0.27415655085809476</v>
      </c>
      <c r="K7" s="179">
        <v>-7.3186959414499222E-2</v>
      </c>
      <c r="L7" s="29"/>
      <c r="M7" s="29"/>
      <c r="N7" s="2"/>
      <c r="O7" s="2"/>
      <c r="P7" s="2"/>
      <c r="Q7" s="2"/>
      <c r="R7" s="29"/>
      <c r="S7" s="29"/>
      <c r="T7" s="29"/>
      <c r="U7" s="29"/>
      <c r="V7" s="2"/>
      <c r="W7" s="2"/>
      <c r="X7" s="2"/>
      <c r="Y7" s="2"/>
      <c r="Z7" s="29"/>
      <c r="AA7" s="29"/>
      <c r="AB7" s="29"/>
      <c r="AC7" s="29"/>
      <c r="AD7" s="2"/>
      <c r="AE7" s="2"/>
      <c r="AF7" s="2"/>
      <c r="AG7" s="2"/>
      <c r="AH7" s="29"/>
      <c r="AI7" s="29"/>
      <c r="AJ7" s="29"/>
      <c r="AK7" s="29"/>
      <c r="AL7" s="29"/>
      <c r="AM7" s="29"/>
      <c r="AN7" s="29"/>
      <c r="AO7" s="29"/>
      <c r="AP7" s="29">
        <f>AVERAGE(B7:AK7)</f>
        <v>-0.2404805971960659</v>
      </c>
      <c r="AQ7" s="29" t="s">
        <v>74</v>
      </c>
      <c r="AR7" s="29">
        <f>AP7-AP13</f>
        <v>-0.18770776252131091</v>
      </c>
      <c r="AS7" s="211">
        <f>AR7^2</f>
        <v>3.5234204110756853E-2</v>
      </c>
      <c r="AT7" s="29"/>
      <c r="AU7" s="29"/>
      <c r="AV7" s="29"/>
      <c r="AW7" s="29"/>
      <c r="AX7" s="29"/>
      <c r="AY7" s="29"/>
      <c r="AZ7" s="29"/>
      <c r="BA7" s="29"/>
      <c r="BB7" s="29"/>
      <c r="BC7" s="29"/>
    </row>
    <row r="8" spans="1:55">
      <c r="A8" s="212" t="s">
        <v>75</v>
      </c>
      <c r="B8" s="213">
        <f t="shared" ref="B8:K8" si="0">(B7-$AP7)^2</f>
        <v>5.4932767884819912E-2</v>
      </c>
      <c r="C8" s="213">
        <f t="shared" si="0"/>
        <v>3.2345634950590764E-3</v>
      </c>
      <c r="D8" s="214">
        <f t="shared" si="0"/>
        <v>4.9880891084164852E-2</v>
      </c>
      <c r="E8" s="214">
        <f t="shared" si="0"/>
        <v>4.3448540326110959E-4</v>
      </c>
      <c r="F8" s="215">
        <f t="shared" si="0"/>
        <v>7.6727177725739943E-3</v>
      </c>
      <c r="G8" s="215">
        <f t="shared" si="0"/>
        <v>5.3873108732566026E-3</v>
      </c>
      <c r="H8" s="216">
        <f t="shared" si="0"/>
        <v>1.5761596893513875E-4</v>
      </c>
      <c r="I8" s="216">
        <f t="shared" si="0"/>
        <v>1.9497452985775744E-2</v>
      </c>
      <c r="J8" s="217">
        <f t="shared" si="0"/>
        <v>1.1340698550471148E-3</v>
      </c>
      <c r="K8" s="217">
        <f t="shared" si="0"/>
        <v>2.7987161242190039E-2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9"/>
      <c r="AQ8" s="29"/>
      <c r="AR8" s="29"/>
      <c r="AS8" s="211"/>
      <c r="AT8" s="29"/>
      <c r="AU8" s="29"/>
      <c r="AV8" s="29"/>
      <c r="AW8" s="29"/>
      <c r="AX8" s="29"/>
      <c r="AY8" s="29"/>
      <c r="AZ8" s="29"/>
      <c r="BA8" s="29"/>
      <c r="BB8" s="29"/>
      <c r="BC8" s="29"/>
    </row>
    <row r="9" spans="1:55">
      <c r="A9" s="207">
        <v>200</v>
      </c>
      <c r="B9" s="208">
        <v>-0.20032551539938073</v>
      </c>
      <c r="C9" s="208">
        <v>0.22039092264369259</v>
      </c>
      <c r="D9" s="209">
        <v>-0.30253438932888127</v>
      </c>
      <c r="E9" s="209">
        <v>-5.7927838464067342E-2</v>
      </c>
      <c r="F9" s="178">
        <v>-0.23687583222370756</v>
      </c>
      <c r="G9" s="178">
        <v>9.6163386803381531E-2</v>
      </c>
      <c r="H9" s="210">
        <v>-0.31720492758449692</v>
      </c>
      <c r="I9" s="210">
        <v>4.1353072533298625E-2</v>
      </c>
      <c r="J9" s="179">
        <v>-0.22059313562146629</v>
      </c>
      <c r="K9" s="179">
        <v>0.23221376571806415</v>
      </c>
      <c r="L9" s="29"/>
      <c r="M9" s="29"/>
      <c r="N9" s="2"/>
      <c r="O9" s="2"/>
      <c r="P9" s="2"/>
      <c r="Q9" s="2"/>
      <c r="R9" s="29"/>
      <c r="S9" s="29"/>
      <c r="T9" s="29"/>
      <c r="U9" s="29"/>
      <c r="V9" s="2"/>
      <c r="W9" s="2"/>
      <c r="X9" s="2"/>
      <c r="Y9" s="2"/>
      <c r="Z9" s="29"/>
      <c r="AA9" s="29"/>
      <c r="AB9" s="29"/>
      <c r="AC9" s="29"/>
      <c r="AD9" s="2"/>
      <c r="AE9" s="2"/>
      <c r="AF9" s="2"/>
      <c r="AG9" s="2"/>
      <c r="AH9" s="29"/>
      <c r="AI9" s="29"/>
      <c r="AJ9" s="29"/>
      <c r="AK9" s="29"/>
      <c r="AL9" s="29"/>
      <c r="AM9" s="29"/>
      <c r="AN9" s="29"/>
      <c r="AO9" s="29"/>
      <c r="AP9" s="29">
        <f>AVERAGE(B9:AK9)</f>
        <v>-7.4534049092356308E-2</v>
      </c>
      <c r="AQ9" s="29" t="s">
        <v>76</v>
      </c>
      <c r="AR9" s="29">
        <f>AP9-AP13</f>
        <v>-2.1761214417601309E-2</v>
      </c>
      <c r="AS9" s="211">
        <f>AR9^2</f>
        <v>4.7355045292881906E-4</v>
      </c>
      <c r="AT9" s="29"/>
      <c r="AU9" s="29"/>
      <c r="AV9" s="29"/>
      <c r="AW9" s="29"/>
      <c r="AX9" s="29"/>
      <c r="AY9" s="29"/>
      <c r="AZ9" s="29"/>
      <c r="BA9" s="29"/>
      <c r="BB9" s="29"/>
      <c r="BC9" s="29"/>
    </row>
    <row r="10" spans="1:55">
      <c r="A10" s="212" t="s">
        <v>77</v>
      </c>
      <c r="B10" s="213">
        <f t="shared" ref="B10:K10" si="1">(B9-$AP9)^2</f>
        <v>1.5823492995671262E-2</v>
      </c>
      <c r="C10" s="213">
        <f t="shared" si="1"/>
        <v>8.698073895350926E-2</v>
      </c>
      <c r="D10" s="214">
        <f t="shared" si="1"/>
        <v>5.1984155147971146E-2</v>
      </c>
      <c r="E10" s="214">
        <f t="shared" si="1"/>
        <v>2.7576623143109742E-4</v>
      </c>
      <c r="F10" s="215">
        <f t="shared" si="1"/>
        <v>2.6354854550266683E-2</v>
      </c>
      <c r="G10" s="215">
        <f t="shared" si="1"/>
        <v>2.9137614621379523E-2</v>
      </c>
      <c r="H10" s="216">
        <f t="shared" si="1"/>
        <v>5.8889155268147274E-2</v>
      </c>
      <c r="I10" s="216">
        <f t="shared" si="1"/>
        <v>1.3429824958679337E-2</v>
      </c>
      <c r="J10" s="217">
        <f t="shared" si="1"/>
        <v>2.1333256757718036E-2</v>
      </c>
      <c r="K10" s="217">
        <f t="shared" si="1"/>
        <v>9.4094221890967999E-2</v>
      </c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9"/>
      <c r="AQ10" s="29"/>
      <c r="AR10" s="29"/>
      <c r="AS10" s="211"/>
      <c r="AT10" s="29"/>
      <c r="AU10" s="29"/>
      <c r="AV10" s="29"/>
      <c r="AW10" s="29"/>
      <c r="AX10" s="29"/>
      <c r="AY10" s="29"/>
      <c r="AZ10" s="29"/>
      <c r="BA10" s="29"/>
      <c r="BB10" s="29"/>
      <c r="BC10" s="29"/>
    </row>
    <row r="11" spans="1:55">
      <c r="A11" s="207">
        <v>220</v>
      </c>
      <c r="B11" s="208">
        <v>8.0520781171757358E-2</v>
      </c>
      <c r="C11" s="208">
        <v>0.21982295027715346</v>
      </c>
      <c r="D11" s="209">
        <v>0.18703239812960487</v>
      </c>
      <c r="E11" s="209">
        <v>0.18069900024788282</v>
      </c>
      <c r="F11" s="178">
        <v>0.28254140873346623</v>
      </c>
      <c r="G11" s="178">
        <v>0.11323092170464945</v>
      </c>
      <c r="H11" s="210">
        <v>0.17702205882351876</v>
      </c>
      <c r="I11" s="210">
        <v>0.11208391839431729</v>
      </c>
      <c r="J11" s="179">
        <v>0.10059314954052365</v>
      </c>
      <c r="K11" s="179">
        <v>0.11341483561869833</v>
      </c>
      <c r="L11" s="29"/>
      <c r="M11" s="29"/>
      <c r="N11" s="2"/>
      <c r="O11" s="2"/>
      <c r="P11" s="2"/>
      <c r="Q11" s="2"/>
      <c r="R11" s="29"/>
      <c r="S11" s="29"/>
      <c r="T11" s="29"/>
      <c r="U11" s="29"/>
      <c r="V11" s="2"/>
      <c r="W11" s="2"/>
      <c r="X11" s="2"/>
      <c r="Y11" s="2"/>
      <c r="Z11" s="29"/>
      <c r="AA11" s="29"/>
      <c r="AB11" s="29"/>
      <c r="AC11" s="29"/>
      <c r="AD11" s="2"/>
      <c r="AE11" s="2"/>
      <c r="AF11" s="2"/>
      <c r="AG11" s="2"/>
      <c r="AH11" s="29"/>
      <c r="AI11" s="29"/>
      <c r="AJ11" s="29"/>
      <c r="AK11" s="29"/>
      <c r="AL11" s="29"/>
      <c r="AM11" s="29"/>
      <c r="AN11" s="29"/>
      <c r="AO11" s="29"/>
      <c r="AP11" s="29">
        <f>AVERAGE(B11:AK11)</f>
        <v>0.15669614226415723</v>
      </c>
      <c r="AQ11" s="29" t="s">
        <v>78</v>
      </c>
      <c r="AR11" s="29">
        <f>AP11-AP13</f>
        <v>0.20946897693891223</v>
      </c>
      <c r="AS11" s="211">
        <f>AR11^2</f>
        <v>4.3877252299834545E-2</v>
      </c>
      <c r="AT11" s="29"/>
      <c r="AU11" s="29"/>
      <c r="AV11" s="29"/>
      <c r="AW11" s="29"/>
      <c r="AX11" s="29"/>
      <c r="AY11" s="29"/>
      <c r="AZ11" s="29"/>
      <c r="BA11" s="29"/>
      <c r="BB11" s="29"/>
      <c r="BC11" s="29"/>
    </row>
    <row r="12" spans="1:55">
      <c r="A12" s="64" t="s">
        <v>79</v>
      </c>
      <c r="B12" s="213">
        <f t="shared" ref="B12:K12" si="2">(B11-$AP11)^2</f>
        <v>5.8026856375575087E-3</v>
      </c>
      <c r="C12" s="213">
        <f t="shared" si="2"/>
        <v>3.9849938899096842E-3</v>
      </c>
      <c r="D12" s="214">
        <f t="shared" si="2"/>
        <v>9.2028841993390613E-4</v>
      </c>
      <c r="E12" s="214">
        <f t="shared" si="2"/>
        <v>5.7613719138689928E-4</v>
      </c>
      <c r="F12" s="215">
        <f t="shared" si="2"/>
        <v>1.5837031092731386E-2</v>
      </c>
      <c r="G12" s="215">
        <f t="shared" si="2"/>
        <v>1.8892253982866584E-3</v>
      </c>
      <c r="H12" s="216">
        <f t="shared" si="2"/>
        <v>4.1314288397812721E-4</v>
      </c>
      <c r="I12" s="216">
        <f t="shared" si="2"/>
        <v>1.9902505186127168E-3</v>
      </c>
      <c r="J12" s="217">
        <f t="shared" si="2"/>
        <v>3.1475457925480834E-3</v>
      </c>
      <c r="K12" s="217">
        <f t="shared" si="2"/>
        <v>1.8732715049382448E-3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"/>
      <c r="AQ12" s="2"/>
      <c r="AR12" s="2"/>
      <c r="AS12" s="21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98" t="s">
        <v>80</v>
      </c>
      <c r="AN13" s="299"/>
      <c r="AO13" s="299"/>
      <c r="AP13" s="29">
        <f>AVERAGE(AP7:AP11)</f>
        <v>-5.2772834674755E-2</v>
      </c>
      <c r="AQ13" s="2" t="s">
        <v>81</v>
      </c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18" t="s">
        <v>82</v>
      </c>
      <c r="B14" s="219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20" t="s">
        <v>83</v>
      </c>
      <c r="B15" s="221">
        <f>(AP18*AS7)+(AP18*AS9)+(AP18*AS11)</f>
        <v>0.79585006863520213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 t="s">
        <v>84</v>
      </c>
      <c r="AM15" s="298" t="s">
        <v>85</v>
      </c>
      <c r="AN15" s="299"/>
      <c r="AO15" s="299"/>
      <c r="AP15" s="2">
        <f>COUNT(AP7:AP11)</f>
        <v>3</v>
      </c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20" t="s">
        <v>86</v>
      </c>
      <c r="B16" s="221">
        <f>(B15)/(B17)</f>
        <v>0.39792503431760107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 t="s">
        <v>87</v>
      </c>
      <c r="AM16" s="298" t="s">
        <v>88</v>
      </c>
      <c r="AN16" s="299"/>
      <c r="AO16" s="299"/>
      <c r="AP16" s="2">
        <f>AP18*AP15</f>
        <v>30</v>
      </c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22" t="s">
        <v>89</v>
      </c>
      <c r="B17" s="223">
        <f>AP15-1</f>
        <v>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2" t="s">
        <v>90</v>
      </c>
      <c r="AM18" s="298" t="s">
        <v>91</v>
      </c>
      <c r="AN18" s="299"/>
      <c r="AO18" s="299"/>
      <c r="AP18" s="105">
        <f>COUNT(B7:AO7)</f>
        <v>10</v>
      </c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18" t="s">
        <v>92</v>
      </c>
      <c r="B19" s="219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20" t="s">
        <v>93</v>
      </c>
      <c r="B20" s="221">
        <f>SUM(B21:B23)</f>
        <v>0.60505669027070841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24" t="s">
        <v>94</v>
      </c>
      <c r="B21" s="225">
        <f>SUM(B8:AO8)</f>
        <v>0.17031903656508357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24" t="s">
        <v>95</v>
      </c>
      <c r="B22" s="225">
        <f>SUM(B10:AO10)</f>
        <v>0.39830308137574161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24" t="s">
        <v>96</v>
      </c>
      <c r="B23" s="225">
        <f>SUM(B12:AO12)</f>
        <v>3.6434572329883216E-2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20" t="s">
        <v>97</v>
      </c>
      <c r="B24" s="221">
        <f>B20/B25</f>
        <v>2.2409507047063276E-2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22" t="s">
        <v>98</v>
      </c>
      <c r="B25" s="226">
        <f>AP16-AP15</f>
        <v>27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18" t="s">
        <v>99</v>
      </c>
      <c r="B27" s="100" t="s">
        <v>100</v>
      </c>
      <c r="C27" s="100"/>
      <c r="D27" s="100" t="s">
        <v>101</v>
      </c>
      <c r="E27" s="100" t="s">
        <v>102</v>
      </c>
      <c r="F27" s="100"/>
      <c r="G27" s="100"/>
      <c r="H27" s="100"/>
      <c r="I27" s="100" t="s">
        <v>103</v>
      </c>
      <c r="J27" s="100"/>
      <c r="K27" s="219"/>
      <c r="L27" s="227">
        <f>B28-A39</f>
        <v>14.402843184729541</v>
      </c>
      <c r="M27" s="2" t="s">
        <v>104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20" t="s">
        <v>105</v>
      </c>
      <c r="B28" s="228">
        <f>B16/B24</f>
        <v>17.75697401472954</v>
      </c>
      <c r="C28" s="2"/>
      <c r="D28" s="2" t="s">
        <v>106</v>
      </c>
      <c r="E28" s="2" t="s">
        <v>107</v>
      </c>
      <c r="F28" s="2"/>
      <c r="G28" s="2"/>
      <c r="H28" s="2"/>
      <c r="I28" s="2" t="s">
        <v>108</v>
      </c>
      <c r="J28" s="2"/>
      <c r="K28" s="229"/>
      <c r="L28" s="227">
        <f>A39-B28</f>
        <v>-14.402843184729541</v>
      </c>
      <c r="M28" s="2" t="s">
        <v>109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100"/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30"/>
      <c r="B32" s="230"/>
      <c r="C32" s="230"/>
      <c r="D32" s="230"/>
      <c r="E32" s="230"/>
      <c r="F32" s="74"/>
      <c r="G32" s="74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74"/>
      <c r="B33" s="74"/>
      <c r="C33" s="74"/>
      <c r="D33" s="74"/>
      <c r="E33" s="74"/>
      <c r="F33" s="74"/>
      <c r="G33" s="74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161"/>
      <c r="B34" s="161"/>
      <c r="C34" s="161"/>
      <c r="D34" s="161"/>
      <c r="E34" s="161"/>
      <c r="F34" s="161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18" t="s">
        <v>110</v>
      </c>
      <c r="B37" s="100"/>
      <c r="C37" s="100"/>
      <c r="D37" s="100"/>
      <c r="E37" s="219"/>
      <c r="F37" s="231" t="s">
        <v>111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20" t="s">
        <v>112</v>
      </c>
      <c r="B38" s="2" t="s">
        <v>113</v>
      </c>
      <c r="C38" s="2">
        <f>B17</f>
        <v>2</v>
      </c>
      <c r="D38" s="2" t="s">
        <v>114</v>
      </c>
      <c r="E38" s="229">
        <f>B25</f>
        <v>27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232">
        <v>3.3541308299999999</v>
      </c>
      <c r="B39" s="3"/>
      <c r="C39" s="3"/>
      <c r="D39" s="3"/>
      <c r="E39" s="23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18" t="s">
        <v>115</v>
      </c>
      <c r="B41" s="103"/>
      <c r="C41" s="103"/>
      <c r="D41" s="103"/>
      <c r="E41" s="103"/>
      <c r="F41" s="103"/>
      <c r="G41" s="103"/>
      <c r="H41" s="234"/>
      <c r="I41" s="76"/>
      <c r="J41" s="76"/>
      <c r="K41" s="76"/>
      <c r="L41" s="7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35">
        <f>(B15)/(B15+B20)</f>
        <v>0.56809638726902167</v>
      </c>
      <c r="B42" s="76"/>
      <c r="C42" s="76"/>
      <c r="D42" s="76"/>
      <c r="E42" s="76"/>
      <c r="F42" s="76"/>
      <c r="G42" s="76"/>
      <c r="H42" s="236"/>
      <c r="I42" s="105">
        <v>0.01</v>
      </c>
      <c r="J42" s="2" t="s">
        <v>116</v>
      </c>
      <c r="K42" s="76"/>
      <c r="L42" s="237" t="s">
        <v>117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38">
        <f>100*A42</f>
        <v>56.809638726902165</v>
      </c>
      <c r="B43" s="2" t="s">
        <v>118</v>
      </c>
      <c r="C43" s="76"/>
      <c r="D43" s="76"/>
      <c r="E43" s="76"/>
      <c r="F43" s="76"/>
      <c r="G43" s="76"/>
      <c r="H43" s="236"/>
      <c r="I43" s="105">
        <v>0.06</v>
      </c>
      <c r="J43" s="2" t="s">
        <v>119</v>
      </c>
      <c r="K43" s="76"/>
      <c r="L43" s="7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39" t="s">
        <v>120</v>
      </c>
      <c r="B44" s="240" t="s">
        <v>121</v>
      </c>
      <c r="C44" s="3" t="s">
        <v>122</v>
      </c>
      <c r="D44" s="107"/>
      <c r="E44" s="107"/>
      <c r="F44" s="107"/>
      <c r="G44" s="107"/>
      <c r="H44" s="241"/>
      <c r="I44" s="105">
        <v>0.14000000000000001</v>
      </c>
      <c r="J44" s="2" t="s">
        <v>123</v>
      </c>
      <c r="K44" s="76"/>
      <c r="L44" s="7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107"/>
      <c r="B45" s="107"/>
      <c r="C45" s="107"/>
      <c r="D45" s="107"/>
      <c r="E45" s="107"/>
      <c r="F45" s="107"/>
      <c r="G45" s="107"/>
      <c r="H45" s="107"/>
      <c r="I45" s="76"/>
      <c r="J45" s="76"/>
      <c r="K45" s="76"/>
      <c r="L45" s="7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20" t="s">
        <v>124</v>
      </c>
      <c r="B46" s="2" t="s">
        <v>125</v>
      </c>
      <c r="C46" s="76"/>
      <c r="D46" s="76"/>
      <c r="E46" s="76"/>
      <c r="F46" s="76"/>
      <c r="G46" s="76"/>
      <c r="H46" s="236"/>
      <c r="I46" s="105">
        <v>0.1</v>
      </c>
      <c r="J46" s="2" t="s">
        <v>116</v>
      </c>
      <c r="K46" s="76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42">
        <f>SQRT(A42^2)/(1-(A42^2))</f>
        <v>0.83880775389658924</v>
      </c>
      <c r="B47" s="1" t="s">
        <v>121</v>
      </c>
      <c r="C47" s="76"/>
      <c r="D47" s="76"/>
      <c r="E47" s="76"/>
      <c r="F47" s="76"/>
      <c r="G47" s="76"/>
      <c r="H47" s="236"/>
      <c r="I47" s="105">
        <v>0.25</v>
      </c>
      <c r="J47" s="2" t="s">
        <v>119</v>
      </c>
      <c r="K47" s="76"/>
      <c r="L47" s="7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43"/>
      <c r="B48" s="107"/>
      <c r="C48" s="107"/>
      <c r="D48" s="107"/>
      <c r="E48" s="107"/>
      <c r="F48" s="107"/>
      <c r="G48" s="107"/>
      <c r="H48" s="241"/>
      <c r="I48" s="105">
        <v>0.4</v>
      </c>
      <c r="J48" s="2" t="s">
        <v>123</v>
      </c>
      <c r="K48" s="76"/>
      <c r="L48" s="7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107"/>
      <c r="B49" s="107"/>
      <c r="C49" s="107"/>
      <c r="D49" s="107"/>
      <c r="E49" s="107"/>
      <c r="F49" s="107"/>
      <c r="G49" s="107"/>
      <c r="H49" s="107"/>
      <c r="I49" s="76"/>
      <c r="J49" s="76"/>
      <c r="K49" s="76"/>
      <c r="L49" s="7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20" t="s">
        <v>126</v>
      </c>
      <c r="B50" s="2" t="s">
        <v>127</v>
      </c>
      <c r="C50" s="76"/>
      <c r="D50" s="76"/>
      <c r="E50" s="76"/>
      <c r="F50" s="76"/>
      <c r="G50" s="76"/>
      <c r="H50" s="236"/>
      <c r="I50" s="76"/>
      <c r="J50" s="76"/>
      <c r="K50" s="76"/>
      <c r="L50" s="76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244">
        <f>(B15-(B17*B24))/(B15+B20+B24)</f>
        <v>0.52766280587556325</v>
      </c>
      <c r="B51" s="1" t="s">
        <v>121</v>
      </c>
      <c r="C51" s="76"/>
      <c r="D51" s="76"/>
      <c r="E51" s="76"/>
      <c r="F51" s="76"/>
      <c r="G51" s="76"/>
      <c r="H51" s="236"/>
      <c r="I51" s="105">
        <v>0.01</v>
      </c>
      <c r="J51" s="2" t="s">
        <v>116</v>
      </c>
      <c r="K51" s="76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45"/>
      <c r="B52" s="76"/>
      <c r="C52" s="76"/>
      <c r="D52" s="76"/>
      <c r="E52" s="76"/>
      <c r="F52" s="76"/>
      <c r="G52" s="76"/>
      <c r="H52" s="236"/>
      <c r="I52" s="105">
        <v>0.06</v>
      </c>
      <c r="J52" s="2" t="s">
        <v>119</v>
      </c>
      <c r="K52" s="76"/>
      <c r="L52" s="7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46" t="s">
        <v>128</v>
      </c>
      <c r="B53" s="107"/>
      <c r="C53" s="107"/>
      <c r="D53" s="107"/>
      <c r="E53" s="107"/>
      <c r="F53" s="107"/>
      <c r="G53" s="107"/>
      <c r="H53" s="241"/>
      <c r="I53" s="105">
        <v>0.14000000000000001</v>
      </c>
      <c r="J53" s="2" t="s">
        <v>123</v>
      </c>
      <c r="K53" s="76"/>
      <c r="L53" s="7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" t="s">
        <v>129</v>
      </c>
      <c r="B56" s="2" t="s">
        <v>130</v>
      </c>
      <c r="C56" s="76"/>
      <c r="D56" s="76"/>
      <c r="E56" s="76"/>
      <c r="F56" s="76"/>
      <c r="G56" s="237" t="s">
        <v>131</v>
      </c>
      <c r="H56" s="76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A57" s="76"/>
      <c r="B57" s="76"/>
      <c r="C57" s="76"/>
      <c r="D57" s="2" t="s">
        <v>132</v>
      </c>
      <c r="E57" s="84">
        <f>B24/AP18</f>
        <v>2.2409507047063274E-3</v>
      </c>
      <c r="F57" s="76"/>
      <c r="G57" s="76"/>
      <c r="H57" s="76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" t="s">
        <v>133</v>
      </c>
      <c r="B58" s="176">
        <f>E58/SQRT(E57)</f>
        <v>4.8845930473781811</v>
      </c>
      <c r="C58" s="76"/>
      <c r="D58" s="2" t="s">
        <v>134</v>
      </c>
      <c r="E58" s="84">
        <f>ABS(AP11-AP9)</f>
        <v>0.23123019135651354</v>
      </c>
      <c r="F58" s="76"/>
      <c r="G58" s="76"/>
      <c r="H58" s="76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" t="s">
        <v>135</v>
      </c>
      <c r="B59" s="176">
        <f>E59/SQRT(E57)</f>
        <v>3.5055169497914935</v>
      </c>
      <c r="C59" s="76"/>
      <c r="D59" s="2" t="s">
        <v>134</v>
      </c>
      <c r="E59" s="84">
        <f>ABS(AP9-AP7)</f>
        <v>0.1659465481037096</v>
      </c>
      <c r="F59" s="76"/>
      <c r="G59" s="76"/>
      <c r="H59" s="76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 t="s">
        <v>136</v>
      </c>
      <c r="B60" s="176">
        <f>E60/SQRT(E57)</f>
        <v>8.3901099971696738</v>
      </c>
      <c r="C60" s="76"/>
      <c r="D60" s="2" t="s">
        <v>134</v>
      </c>
      <c r="E60" s="84">
        <f>ABS(AP11-AP7)</f>
        <v>0.39717673946022314</v>
      </c>
      <c r="F60" s="76"/>
      <c r="G60" s="76"/>
      <c r="H60" s="76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76"/>
      <c r="B61" s="76"/>
      <c r="C61" s="76"/>
      <c r="D61" s="76"/>
      <c r="E61" s="76"/>
      <c r="F61" s="76"/>
      <c r="G61" s="76"/>
      <c r="H61" s="76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137</v>
      </c>
      <c r="B62" s="237" t="s">
        <v>138</v>
      </c>
      <c r="C62" s="76"/>
      <c r="D62" s="76"/>
      <c r="E62" s="76"/>
      <c r="F62" s="76"/>
      <c r="G62" s="76"/>
      <c r="H62" s="76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A63" s="2" t="s">
        <v>139</v>
      </c>
      <c r="B63" s="84">
        <v>3.51</v>
      </c>
      <c r="C63" s="76"/>
      <c r="D63" s="76"/>
      <c r="E63" s="76"/>
      <c r="F63" s="76"/>
      <c r="G63" s="76"/>
      <c r="H63" s="76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47" t="s">
        <v>140</v>
      </c>
      <c r="B64" s="105">
        <v>3.5059999999999998</v>
      </c>
      <c r="C64" s="76"/>
      <c r="D64" s="76"/>
      <c r="E64" s="76"/>
      <c r="F64" s="76"/>
      <c r="G64" s="76"/>
      <c r="H64" s="76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47" t="s">
        <v>141</v>
      </c>
      <c r="B65" s="105">
        <v>3.508</v>
      </c>
      <c r="C65" s="76"/>
      <c r="D65" s="76"/>
      <c r="E65" s="76"/>
      <c r="F65" s="76"/>
      <c r="G65" s="76"/>
      <c r="H65" s="76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04"/>
      <c r="B72" s="300">
        <v>1</v>
      </c>
      <c r="C72" s="301"/>
      <c r="D72" s="301"/>
      <c r="E72" s="301"/>
      <c r="F72" s="301"/>
      <c r="G72" s="301"/>
      <c r="H72" s="301"/>
      <c r="I72" s="301"/>
      <c r="J72" s="301"/>
      <c r="K72" s="302"/>
      <c r="L72" s="303">
        <v>2</v>
      </c>
      <c r="M72" s="299"/>
      <c r="N72" s="299"/>
      <c r="O72" s="299"/>
      <c r="P72" s="299"/>
      <c r="Q72" s="299"/>
      <c r="R72" s="299"/>
      <c r="S72" s="299"/>
      <c r="T72" s="299"/>
      <c r="U72" s="299"/>
      <c r="V72" s="300">
        <v>3</v>
      </c>
      <c r="W72" s="301"/>
      <c r="X72" s="301"/>
      <c r="Y72" s="301"/>
      <c r="Z72" s="301"/>
      <c r="AA72" s="301"/>
      <c r="AB72" s="301"/>
      <c r="AC72" s="301"/>
      <c r="AD72" s="301"/>
      <c r="AE72" s="302"/>
      <c r="AF72" s="303">
        <v>4</v>
      </c>
      <c r="AG72" s="299"/>
      <c r="AH72" s="299"/>
      <c r="AI72" s="299"/>
      <c r="AJ72" s="299"/>
      <c r="AK72" s="299"/>
      <c r="AL72" s="299"/>
      <c r="AM72" s="299"/>
      <c r="AN72" s="299"/>
      <c r="AO72" s="299"/>
      <c r="AP72" s="300">
        <v>5</v>
      </c>
      <c r="AQ72" s="301"/>
      <c r="AR72" s="301"/>
      <c r="AS72" s="301"/>
      <c r="AT72" s="301"/>
      <c r="AU72" s="301"/>
      <c r="AV72" s="301"/>
      <c r="AW72" s="301"/>
      <c r="AX72" s="301"/>
      <c r="AY72" s="302"/>
      <c r="AZ72" s="204"/>
      <c r="BA72" s="204"/>
      <c r="BB72" s="204"/>
      <c r="BC72" s="204"/>
    </row>
    <row r="73" spans="1:55">
      <c r="A73" s="248"/>
      <c r="B73" s="249" t="s">
        <v>142</v>
      </c>
      <c r="C73" s="248" t="s">
        <v>143</v>
      </c>
      <c r="D73" s="248" t="s">
        <v>144</v>
      </c>
      <c r="E73" s="248" t="s">
        <v>145</v>
      </c>
      <c r="F73" s="250" t="s">
        <v>146</v>
      </c>
      <c r="G73" s="248" t="s">
        <v>147</v>
      </c>
      <c r="H73" s="248" t="s">
        <v>148</v>
      </c>
      <c r="I73" s="248" t="s">
        <v>149</v>
      </c>
      <c r="J73" s="248" t="s">
        <v>150</v>
      </c>
      <c r="K73" s="251" t="s">
        <v>13</v>
      </c>
      <c r="L73" s="249" t="s">
        <v>142</v>
      </c>
      <c r="M73" s="248" t="s">
        <v>143</v>
      </c>
      <c r="N73" s="248" t="s">
        <v>144</v>
      </c>
      <c r="O73" s="248" t="s">
        <v>145</v>
      </c>
      <c r="P73" s="250" t="s">
        <v>146</v>
      </c>
      <c r="Q73" s="248" t="s">
        <v>147</v>
      </c>
      <c r="R73" s="248" t="s">
        <v>148</v>
      </c>
      <c r="S73" s="248" t="s">
        <v>149</v>
      </c>
      <c r="T73" s="248" t="s">
        <v>150</v>
      </c>
      <c r="U73" s="251" t="s">
        <v>13</v>
      </c>
      <c r="V73" s="249" t="s">
        <v>142</v>
      </c>
      <c r="W73" s="248" t="s">
        <v>143</v>
      </c>
      <c r="X73" s="248" t="s">
        <v>144</v>
      </c>
      <c r="Y73" s="248" t="s">
        <v>145</v>
      </c>
      <c r="Z73" s="250" t="s">
        <v>146</v>
      </c>
      <c r="AA73" s="248" t="s">
        <v>147</v>
      </c>
      <c r="AB73" s="248" t="s">
        <v>148</v>
      </c>
      <c r="AC73" s="248" t="s">
        <v>149</v>
      </c>
      <c r="AD73" s="248" t="s">
        <v>150</v>
      </c>
      <c r="AE73" s="251" t="s">
        <v>13</v>
      </c>
      <c r="AF73" s="249" t="s">
        <v>142</v>
      </c>
      <c r="AG73" s="248" t="s">
        <v>143</v>
      </c>
      <c r="AH73" s="248" t="s">
        <v>144</v>
      </c>
      <c r="AI73" s="248" t="s">
        <v>145</v>
      </c>
      <c r="AJ73" s="251" t="s">
        <v>13</v>
      </c>
      <c r="AK73" s="248" t="s">
        <v>147</v>
      </c>
      <c r="AL73" s="248" t="s">
        <v>148</v>
      </c>
      <c r="AM73" s="248" t="s">
        <v>149</v>
      </c>
      <c r="AN73" s="248" t="s">
        <v>150</v>
      </c>
      <c r="AO73" s="251" t="s">
        <v>13</v>
      </c>
      <c r="AP73" s="249" t="s">
        <v>142</v>
      </c>
      <c r="AQ73" s="248" t="s">
        <v>143</v>
      </c>
      <c r="AR73" s="248" t="s">
        <v>144</v>
      </c>
      <c r="AS73" s="248" t="s">
        <v>145</v>
      </c>
      <c r="AT73" s="251" t="s">
        <v>13</v>
      </c>
      <c r="AU73" s="248" t="s">
        <v>147</v>
      </c>
      <c r="AV73" s="248" t="s">
        <v>148</v>
      </c>
      <c r="AW73" s="248" t="s">
        <v>149</v>
      </c>
      <c r="AX73" s="248" t="s">
        <v>150</v>
      </c>
      <c r="AY73" s="252" t="s">
        <v>13</v>
      </c>
      <c r="AZ73" s="248"/>
      <c r="BA73" s="248"/>
      <c r="BB73" s="248"/>
      <c r="BC73" s="248"/>
    </row>
    <row r="74" spans="1:55">
      <c r="A74" s="253" t="s">
        <v>151</v>
      </c>
      <c r="B74" s="254">
        <v>29.95</v>
      </c>
      <c r="C74" s="253">
        <v>29.96</v>
      </c>
      <c r="D74" s="253">
        <v>29.9</v>
      </c>
      <c r="E74" s="253">
        <v>29.91</v>
      </c>
      <c r="F74" s="250">
        <f t="shared" ref="F74:F75" si="3">AVERAGE(B74:E74)</f>
        <v>29.93</v>
      </c>
      <c r="G74" s="253">
        <v>30.14</v>
      </c>
      <c r="H74" s="253">
        <v>30.18</v>
      </c>
      <c r="I74" s="253">
        <v>30.04</v>
      </c>
      <c r="J74" s="253">
        <v>30.06</v>
      </c>
      <c r="K74" s="255">
        <f t="shared" ref="K74:K75" si="4">AVERAGE(G74:J74)</f>
        <v>30.105</v>
      </c>
      <c r="L74" s="256">
        <v>29.98</v>
      </c>
      <c r="M74" s="208">
        <v>29.96</v>
      </c>
      <c r="N74" s="208">
        <v>29.88</v>
      </c>
      <c r="O74" s="208">
        <v>29.89</v>
      </c>
      <c r="P74" s="250">
        <f t="shared" ref="P74:P75" si="5">AVERAGE(L74:O74)</f>
        <v>29.927499999999998</v>
      </c>
      <c r="Q74" s="2">
        <v>30.09</v>
      </c>
      <c r="R74" s="2">
        <v>30.16</v>
      </c>
      <c r="S74" s="2">
        <v>30.02</v>
      </c>
      <c r="T74" s="257">
        <v>30.04</v>
      </c>
      <c r="U74" s="255">
        <f t="shared" ref="U74:U75" si="6">AVERAGE(Q74:T74)</f>
        <v>30.077500000000001</v>
      </c>
      <c r="V74" s="256">
        <v>29.92</v>
      </c>
      <c r="W74" s="208">
        <v>29.92</v>
      </c>
      <c r="X74" s="208">
        <v>29.85</v>
      </c>
      <c r="Y74" s="208">
        <v>29.83</v>
      </c>
      <c r="Z74" s="250">
        <f t="shared" ref="Z74:Z75" si="7">AVERAGE(V74:Y74)</f>
        <v>29.88</v>
      </c>
      <c r="AA74" s="2">
        <v>30.12</v>
      </c>
      <c r="AB74" s="2">
        <v>30.14</v>
      </c>
      <c r="AC74" s="2">
        <v>30.03</v>
      </c>
      <c r="AD74" s="257">
        <v>30.01</v>
      </c>
      <c r="AE74" s="255">
        <f t="shared" ref="AE74:AE75" si="8">AVERAGE(AA74:AD74)</f>
        <v>30.075000000000003</v>
      </c>
      <c r="AF74" s="256">
        <v>29.95</v>
      </c>
      <c r="AG74" s="208">
        <v>29.94</v>
      </c>
      <c r="AH74" s="208">
        <v>29.85</v>
      </c>
      <c r="AI74" s="208">
        <v>29.86</v>
      </c>
      <c r="AJ74" s="255">
        <f t="shared" ref="AJ74:AJ75" si="9">AVERAGE(AF74:AI74)</f>
        <v>29.900000000000002</v>
      </c>
      <c r="AK74" s="2">
        <v>30.2</v>
      </c>
      <c r="AL74" s="2">
        <v>30.15</v>
      </c>
      <c r="AM74" s="2">
        <v>30.01</v>
      </c>
      <c r="AN74" s="257">
        <v>30.02</v>
      </c>
      <c r="AO74" s="255">
        <f t="shared" ref="AO74:AO75" si="10">AVERAGE(AK74:AN74)</f>
        <v>30.094999999999999</v>
      </c>
      <c r="AP74" s="256">
        <v>29.92</v>
      </c>
      <c r="AQ74" s="208">
        <v>29.9</v>
      </c>
      <c r="AR74" s="208">
        <v>29.8</v>
      </c>
      <c r="AS74" s="208">
        <v>29.83</v>
      </c>
      <c r="AT74" s="255">
        <f t="shared" ref="AT74:AT75" si="11">AVERAGE(AP74:AS74)</f>
        <v>29.862500000000001</v>
      </c>
      <c r="AU74" s="29">
        <v>30.11</v>
      </c>
      <c r="AV74" s="29">
        <v>30.11</v>
      </c>
      <c r="AW74" s="29">
        <v>30.02</v>
      </c>
      <c r="AX74" s="258">
        <v>30</v>
      </c>
      <c r="AY74" s="250">
        <f t="shared" ref="AY74:AY75" si="12">AVERAGE(AU74:AX74)</f>
        <v>30.06</v>
      </c>
      <c r="AZ74" s="2"/>
      <c r="BA74" s="2"/>
      <c r="BB74" s="2"/>
      <c r="BC74" s="2"/>
    </row>
    <row r="75" spans="1:55">
      <c r="A75" s="2" t="s">
        <v>152</v>
      </c>
      <c r="B75" s="259">
        <v>29.86</v>
      </c>
      <c r="C75" s="2">
        <v>29.75</v>
      </c>
      <c r="D75" s="260">
        <v>29.86326</v>
      </c>
      <c r="E75" s="261">
        <v>29.678239999999999</v>
      </c>
      <c r="F75" s="250">
        <f t="shared" si="3"/>
        <v>29.787875</v>
      </c>
      <c r="G75" s="261">
        <v>30.02</v>
      </c>
      <c r="H75" s="261">
        <v>30.17</v>
      </c>
      <c r="I75" s="261">
        <v>30.075700000000001</v>
      </c>
      <c r="J75" s="261">
        <v>29.933199999999999</v>
      </c>
      <c r="K75" s="255">
        <f t="shared" si="4"/>
        <v>30.049724999999999</v>
      </c>
      <c r="L75" s="114">
        <v>29.74</v>
      </c>
      <c r="M75" s="84">
        <v>29.86</v>
      </c>
      <c r="N75" s="114">
        <v>29.701419999999999</v>
      </c>
      <c r="O75" s="84">
        <v>29.853339999999999</v>
      </c>
      <c r="P75" s="250">
        <f t="shared" si="5"/>
        <v>29.788689999999999</v>
      </c>
      <c r="Q75" s="84">
        <v>29.94</v>
      </c>
      <c r="R75" s="84">
        <v>30.06</v>
      </c>
      <c r="S75" s="84">
        <v>29.936800000000002</v>
      </c>
      <c r="T75" s="84">
        <v>30.058800000000002</v>
      </c>
      <c r="U75" s="255">
        <f t="shared" si="6"/>
        <v>29.998900000000003</v>
      </c>
      <c r="V75" s="114">
        <v>29.78</v>
      </c>
      <c r="W75" s="84">
        <v>29.89</v>
      </c>
      <c r="X75" s="114">
        <v>29.776260000000001</v>
      </c>
      <c r="Y75" s="84">
        <v>29.891010000000001</v>
      </c>
      <c r="Z75" s="250">
        <f t="shared" si="7"/>
        <v>29.834317499999997</v>
      </c>
      <c r="AA75" s="84">
        <v>29.96</v>
      </c>
      <c r="AB75" s="84">
        <v>30.09</v>
      </c>
      <c r="AC75" s="84">
        <v>29.962399999999999</v>
      </c>
      <c r="AD75" s="84">
        <v>30.086600000000001</v>
      </c>
      <c r="AE75" s="255">
        <f t="shared" si="8"/>
        <v>30.024750000000001</v>
      </c>
      <c r="AF75" s="114">
        <v>29.79</v>
      </c>
      <c r="AG75" s="84">
        <v>29.86</v>
      </c>
      <c r="AH75" s="114">
        <v>29.775680000000001</v>
      </c>
      <c r="AI75" s="84">
        <v>29.871690000000001</v>
      </c>
      <c r="AJ75" s="255">
        <f t="shared" si="9"/>
        <v>29.8243425</v>
      </c>
      <c r="AK75" s="84">
        <v>30.13</v>
      </c>
      <c r="AL75" s="84">
        <v>30.05</v>
      </c>
      <c r="AM75" s="84">
        <v>30.000399999999999</v>
      </c>
      <c r="AN75" s="84">
        <v>30.078199999999999</v>
      </c>
      <c r="AO75" s="255">
        <f t="shared" si="10"/>
        <v>30.064649999999997</v>
      </c>
      <c r="AP75" s="117">
        <v>29.83</v>
      </c>
      <c r="AQ75" s="88">
        <v>29.73</v>
      </c>
      <c r="AR75" s="117">
        <v>29.82658</v>
      </c>
      <c r="AS75" s="88">
        <v>29.735939999999999</v>
      </c>
      <c r="AT75" s="255">
        <f t="shared" si="11"/>
        <v>29.780630000000002</v>
      </c>
      <c r="AU75" s="88">
        <v>30.12</v>
      </c>
      <c r="AV75" s="88">
        <v>30.01</v>
      </c>
      <c r="AW75" s="88">
        <v>30.0669</v>
      </c>
      <c r="AX75" s="88">
        <v>29.955100000000002</v>
      </c>
      <c r="AY75" s="250">
        <f t="shared" si="12"/>
        <v>30.038</v>
      </c>
      <c r="AZ75" s="2"/>
      <c r="BA75" s="2"/>
      <c r="BB75" s="2"/>
      <c r="BC75" s="2"/>
    </row>
    <row r="76" spans="1:55">
      <c r="A76" s="64" t="s">
        <v>153</v>
      </c>
      <c r="B76" s="262"/>
      <c r="C76" s="64"/>
      <c r="D76" s="64"/>
      <c r="E76" s="64"/>
      <c r="F76" s="263">
        <f>F75-F74</f>
        <v>-0.14212500000000006</v>
      </c>
      <c r="G76" s="26"/>
      <c r="H76" s="26"/>
      <c r="I76" s="26"/>
      <c r="J76" s="26"/>
      <c r="K76" s="263">
        <f>K75-K74</f>
        <v>-5.5275000000001739E-2</v>
      </c>
      <c r="L76" s="64"/>
      <c r="M76" s="64"/>
      <c r="N76" s="64"/>
      <c r="O76" s="64"/>
      <c r="P76" s="263">
        <f>P75-P74</f>
        <v>-0.13880999999999943</v>
      </c>
      <c r="Q76" s="64"/>
      <c r="R76" s="64"/>
      <c r="S76" s="64"/>
      <c r="T76" s="64"/>
      <c r="U76" s="263">
        <f>U75-U74</f>
        <v>-7.8599999999998005E-2</v>
      </c>
      <c r="V76" s="262"/>
      <c r="W76" s="64"/>
      <c r="X76" s="64"/>
      <c r="Y76" s="64"/>
      <c r="Z76" s="263">
        <f>Z75-Z74</f>
        <v>-4.5682500000001625E-2</v>
      </c>
      <c r="AA76" s="64"/>
      <c r="AB76" s="64"/>
      <c r="AC76" s="64"/>
      <c r="AD76" s="64"/>
      <c r="AE76" s="263">
        <f>AE75-AE74</f>
        <v>-5.0250000000001904E-2</v>
      </c>
      <c r="AF76" s="64"/>
      <c r="AG76" s="64"/>
      <c r="AH76" s="64"/>
      <c r="AI76" s="64"/>
      <c r="AJ76" s="263">
        <f>AJ75-AJ74</f>
        <v>-7.5657500000001932E-2</v>
      </c>
      <c r="AK76" s="64"/>
      <c r="AL76" s="64"/>
      <c r="AM76" s="64"/>
      <c r="AN76" s="64"/>
      <c r="AO76" s="263">
        <f>AO75-AO74</f>
        <v>-3.0350000000002098E-2</v>
      </c>
      <c r="AP76" s="262"/>
      <c r="AQ76" s="64"/>
      <c r="AR76" s="64"/>
      <c r="AS76" s="64"/>
      <c r="AT76" s="263">
        <f>AT75-AT74</f>
        <v>-8.1869999999998555E-2</v>
      </c>
      <c r="AU76" s="64"/>
      <c r="AV76" s="64"/>
      <c r="AW76" s="64"/>
      <c r="AX76" s="64"/>
      <c r="AY76" s="263">
        <f>AY75-AY74</f>
        <v>-2.1999999999998465E-2</v>
      </c>
      <c r="AZ76" s="64"/>
      <c r="BA76" s="64"/>
      <c r="BB76" s="64"/>
      <c r="BC76" s="64"/>
    </row>
    <row r="77" spans="1:55">
      <c r="A77" s="2">
        <v>180</v>
      </c>
      <c r="B77" s="259" t="s">
        <v>154</v>
      </c>
      <c r="C77" s="2"/>
      <c r="D77" s="2"/>
      <c r="E77" s="2"/>
      <c r="F77" s="250">
        <f>100*F76/F74</f>
        <v>-0.47485800200467776</v>
      </c>
      <c r="G77" s="29"/>
      <c r="H77" s="29"/>
      <c r="I77" s="29"/>
      <c r="J77" s="29"/>
      <c r="K77" s="250">
        <f>100*K76/K74</f>
        <v>-0.1836073741903396</v>
      </c>
      <c r="L77" s="2"/>
      <c r="M77" s="2"/>
      <c r="N77" s="2"/>
      <c r="O77" s="2"/>
      <c r="P77" s="250">
        <f>100*P76/P74</f>
        <v>-0.46382090050956293</v>
      </c>
      <c r="Q77" s="2"/>
      <c r="R77" s="2"/>
      <c r="S77" s="2"/>
      <c r="T77" s="2"/>
      <c r="U77" s="250">
        <f>100*U76/U74</f>
        <v>-0.26132491064748736</v>
      </c>
      <c r="V77" s="259"/>
      <c r="W77" s="2"/>
      <c r="X77" s="2"/>
      <c r="Y77" s="2"/>
      <c r="Z77" s="250">
        <f>100*Z76/Z74</f>
        <v>-0.1528865461847444</v>
      </c>
      <c r="AA77" s="2"/>
      <c r="AB77" s="2"/>
      <c r="AC77" s="2"/>
      <c r="AD77" s="2"/>
      <c r="AE77" s="250">
        <f>100*AE76/AE74</f>
        <v>-0.16708229426434545</v>
      </c>
      <c r="AF77" s="2"/>
      <c r="AG77" s="2"/>
      <c r="AH77" s="2"/>
      <c r="AI77" s="2"/>
      <c r="AJ77" s="250">
        <f>100*AJ76/AJ74</f>
        <v>-0.2530351170568626</v>
      </c>
      <c r="AK77" s="2"/>
      <c r="AL77" s="2"/>
      <c r="AM77" s="2"/>
      <c r="AN77" s="2"/>
      <c r="AO77" s="250">
        <f>100*AO76/AO74</f>
        <v>-0.10084731683004519</v>
      </c>
      <c r="AP77" s="259"/>
      <c r="AQ77" s="2"/>
      <c r="AR77" s="2"/>
      <c r="AS77" s="2"/>
      <c r="AT77" s="250">
        <f>100*AT76/AT74</f>
        <v>-0.27415655085809476</v>
      </c>
      <c r="AU77" s="2"/>
      <c r="AV77" s="2"/>
      <c r="AW77" s="2"/>
      <c r="AX77" s="2"/>
      <c r="AY77" s="250">
        <f>100*AY76/AY74</f>
        <v>-7.3186959414499222E-2</v>
      </c>
      <c r="AZ77" s="2"/>
      <c r="BA77" s="2"/>
      <c r="BB77" s="2"/>
      <c r="BC77" s="2"/>
    </row>
    <row r="78" spans="1:55">
      <c r="A78" s="253" t="s">
        <v>155</v>
      </c>
      <c r="B78" s="264">
        <v>29.97</v>
      </c>
      <c r="C78" s="265">
        <v>29.98</v>
      </c>
      <c r="D78" s="265">
        <v>29.95</v>
      </c>
      <c r="E78" s="265">
        <v>29.91</v>
      </c>
      <c r="F78" s="266">
        <f t="shared" ref="F78:F79" si="13">AVERAGE(B78:E78)</f>
        <v>29.952500000000001</v>
      </c>
      <c r="G78" s="267">
        <v>30.2</v>
      </c>
      <c r="H78" s="267">
        <v>30.28</v>
      </c>
      <c r="I78" s="267">
        <v>30.16</v>
      </c>
      <c r="J78" s="267">
        <v>30.1</v>
      </c>
      <c r="K78" s="268">
        <f t="shared" ref="K78:K79" si="14">AVERAGE(G78:J78)</f>
        <v>30.185000000000002</v>
      </c>
      <c r="L78" s="265">
        <v>29.99</v>
      </c>
      <c r="M78" s="265">
        <v>30.03</v>
      </c>
      <c r="N78" s="265">
        <v>29.96</v>
      </c>
      <c r="O78" s="265">
        <v>29.97</v>
      </c>
      <c r="P78" s="266">
        <f t="shared" ref="P78:P79" si="15">AVERAGE(L78:O78)</f>
        <v>29.987499999999997</v>
      </c>
      <c r="Q78" s="267">
        <v>30.26</v>
      </c>
      <c r="R78" s="267">
        <v>30.32</v>
      </c>
      <c r="S78" s="267">
        <v>30.18</v>
      </c>
      <c r="T78" s="267">
        <v>30.08</v>
      </c>
      <c r="U78" s="268">
        <f t="shared" ref="U78:U79" si="16">AVERAGE(Q78:T78)</f>
        <v>30.209999999999997</v>
      </c>
      <c r="V78" s="265">
        <v>30.07</v>
      </c>
      <c r="W78" s="265">
        <v>30.08</v>
      </c>
      <c r="X78" s="265">
        <v>30</v>
      </c>
      <c r="Y78" s="265">
        <v>30.01</v>
      </c>
      <c r="Z78" s="266">
        <f t="shared" ref="Z78:Z79" si="17">AVERAGE(V78:Y78)</f>
        <v>30.040000000000003</v>
      </c>
      <c r="AA78" s="267">
        <v>30.3</v>
      </c>
      <c r="AB78" s="267">
        <v>30.33</v>
      </c>
      <c r="AC78" s="267">
        <v>30.2</v>
      </c>
      <c r="AD78" s="267">
        <v>30.11</v>
      </c>
      <c r="AE78" s="268">
        <f t="shared" ref="AE78:AE79" si="18">AVERAGE(AA78:AD78)</f>
        <v>30.234999999999999</v>
      </c>
      <c r="AF78" s="265">
        <v>30.07</v>
      </c>
      <c r="AG78" s="265">
        <v>30.07</v>
      </c>
      <c r="AH78" s="265">
        <v>30.01</v>
      </c>
      <c r="AI78" s="265">
        <v>29.99</v>
      </c>
      <c r="AJ78" s="268">
        <f t="shared" ref="AJ78:AJ79" si="19">AVERAGE(AF78:AI78)</f>
        <v>30.035</v>
      </c>
      <c r="AK78" s="267">
        <v>30.32</v>
      </c>
      <c r="AL78" s="267">
        <v>30.25</v>
      </c>
      <c r="AM78" s="267">
        <v>30.15</v>
      </c>
      <c r="AN78" s="267">
        <v>30.19</v>
      </c>
      <c r="AO78" s="268">
        <f t="shared" ref="AO78:AO79" si="20">AVERAGE(AK78:AN78)</f>
        <v>30.227499999999999</v>
      </c>
      <c r="AP78" s="265">
        <v>30.04</v>
      </c>
      <c r="AQ78" s="265">
        <v>30.03</v>
      </c>
      <c r="AR78" s="265">
        <v>29.99</v>
      </c>
      <c r="AS78" s="265">
        <v>29.98</v>
      </c>
      <c r="AT78" s="268">
        <f t="shared" ref="AT78:AT79" si="21">AVERAGE(AP78:AS78)</f>
        <v>30.01</v>
      </c>
      <c r="AU78" s="269">
        <v>30.33</v>
      </c>
      <c r="AV78" s="269">
        <v>30.25</v>
      </c>
      <c r="AW78" s="269">
        <v>30.12</v>
      </c>
      <c r="AX78" s="269">
        <v>30.18</v>
      </c>
      <c r="AY78" s="266">
        <f t="shared" ref="AY78:AY79" si="22">AVERAGE(AU78:AX78)</f>
        <v>30.22</v>
      </c>
      <c r="AZ78" s="2"/>
      <c r="BA78" s="2"/>
      <c r="BB78" s="2"/>
      <c r="BC78" s="2"/>
    </row>
    <row r="79" spans="1:55">
      <c r="A79" s="2" t="s">
        <v>156</v>
      </c>
      <c r="B79" s="270">
        <v>29.82</v>
      </c>
      <c r="C79" s="24">
        <v>29.869309999999999</v>
      </c>
      <c r="D79" s="105">
        <v>29.94</v>
      </c>
      <c r="E79" s="25">
        <v>29.94068</v>
      </c>
      <c r="F79" s="266">
        <f t="shared" si="13"/>
        <v>29.892497500000001</v>
      </c>
      <c r="G79" s="105">
        <v>30.24</v>
      </c>
      <c r="H79" s="25">
        <v>30.1419</v>
      </c>
      <c r="I79" s="105">
        <v>30.36</v>
      </c>
      <c r="J79" s="25">
        <v>30.264199999999999</v>
      </c>
      <c r="K79" s="268">
        <f t="shared" si="14"/>
        <v>30.251525000000001</v>
      </c>
      <c r="L79" s="105">
        <v>29.87</v>
      </c>
      <c r="M79" s="105">
        <v>29.92</v>
      </c>
      <c r="N79" s="114">
        <v>29.869299999999999</v>
      </c>
      <c r="O79" s="84">
        <v>29.927810000000001</v>
      </c>
      <c r="P79" s="266">
        <f t="shared" si="15"/>
        <v>29.896777499999999</v>
      </c>
      <c r="Q79" s="105">
        <v>30.16</v>
      </c>
      <c r="R79" s="105">
        <v>30.26</v>
      </c>
      <c r="S79" s="84">
        <v>30.121600000000001</v>
      </c>
      <c r="T79" s="84">
        <v>30.228400000000001</v>
      </c>
      <c r="U79" s="268">
        <f t="shared" si="16"/>
        <v>30.192500000000003</v>
      </c>
      <c r="V79" s="105">
        <v>29.94</v>
      </c>
      <c r="W79" s="105">
        <v>30</v>
      </c>
      <c r="X79" s="114">
        <v>29.939969999999999</v>
      </c>
      <c r="Y79" s="84">
        <v>29.9954</v>
      </c>
      <c r="Z79" s="266">
        <f t="shared" si="17"/>
        <v>29.968842500000001</v>
      </c>
      <c r="AA79" s="105">
        <v>30.22</v>
      </c>
      <c r="AB79" s="105">
        <v>30.34</v>
      </c>
      <c r="AC79" s="84">
        <v>30.186800000000002</v>
      </c>
      <c r="AD79" s="84">
        <v>30.3095</v>
      </c>
      <c r="AE79" s="268">
        <f t="shared" si="18"/>
        <v>30.264075000000002</v>
      </c>
      <c r="AF79" s="105">
        <v>29.91</v>
      </c>
      <c r="AG79" s="105">
        <v>29.97</v>
      </c>
      <c r="AH79" s="114">
        <v>29.91488</v>
      </c>
      <c r="AI79" s="84">
        <v>29.964030000000001</v>
      </c>
      <c r="AJ79" s="268">
        <f t="shared" si="19"/>
        <v>29.939727499999996</v>
      </c>
      <c r="AK79" s="105">
        <v>30.19</v>
      </c>
      <c r="AL79" s="105">
        <v>30.29</v>
      </c>
      <c r="AM79" s="84">
        <v>30.193000000000001</v>
      </c>
      <c r="AN79" s="84">
        <v>30.286999999999999</v>
      </c>
      <c r="AO79" s="268">
        <f t="shared" si="20"/>
        <v>30.240000000000002</v>
      </c>
      <c r="AP79" s="105">
        <v>29.9</v>
      </c>
      <c r="AQ79" s="105">
        <v>29.97</v>
      </c>
      <c r="AR79" s="117">
        <v>29.912990000000001</v>
      </c>
      <c r="AS79" s="88">
        <v>29.99221</v>
      </c>
      <c r="AT79" s="268">
        <f t="shared" si="21"/>
        <v>29.9438</v>
      </c>
      <c r="AU79" s="105">
        <v>30.21</v>
      </c>
      <c r="AV79" s="105">
        <v>30.37</v>
      </c>
      <c r="AW79" s="88">
        <v>30.214400000000001</v>
      </c>
      <c r="AX79" s="88">
        <v>30.366299999999999</v>
      </c>
      <c r="AY79" s="266">
        <f t="shared" si="22"/>
        <v>30.290174999999998</v>
      </c>
      <c r="AZ79" s="2"/>
      <c r="BA79" s="2"/>
      <c r="BB79" s="2"/>
      <c r="BC79" s="2"/>
    </row>
    <row r="80" spans="1:55">
      <c r="A80" s="2"/>
      <c r="B80" s="259"/>
      <c r="C80" s="2"/>
      <c r="D80" s="2"/>
      <c r="E80" s="2"/>
      <c r="F80" s="263">
        <f>F79-F78</f>
        <v>-6.0002499999999515E-2</v>
      </c>
      <c r="G80" s="2"/>
      <c r="H80" s="2"/>
      <c r="I80" s="2"/>
      <c r="J80" s="2"/>
      <c r="K80" s="263">
        <f>K79-K78</f>
        <v>6.6524999999998613E-2</v>
      </c>
      <c r="L80" s="2"/>
      <c r="M80" s="2"/>
      <c r="N80" s="2"/>
      <c r="O80" s="2"/>
      <c r="P80" s="263">
        <f>P79-P78</f>
        <v>-9.0722499999998263E-2</v>
      </c>
      <c r="Q80" s="2"/>
      <c r="R80" s="2"/>
      <c r="S80" s="2"/>
      <c r="T80" s="2"/>
      <c r="U80" s="263">
        <f>U79-U78</f>
        <v>-1.7499999999994742E-2</v>
      </c>
      <c r="V80" s="259"/>
      <c r="W80" s="2"/>
      <c r="X80" s="2"/>
      <c r="Y80" s="2"/>
      <c r="Z80" s="263">
        <f>Z79-Z78</f>
        <v>-7.1157500000001761E-2</v>
      </c>
      <c r="AA80" s="2"/>
      <c r="AB80" s="2"/>
      <c r="AC80" s="2"/>
      <c r="AD80" s="2"/>
      <c r="AE80" s="263">
        <f>AE79-AE78</f>
        <v>2.9075000000002404E-2</v>
      </c>
      <c r="AF80" s="2"/>
      <c r="AG80" s="2"/>
      <c r="AH80" s="2"/>
      <c r="AI80" s="2"/>
      <c r="AJ80" s="263">
        <f>AJ79-AJ78</f>
        <v>-9.5272500000003646E-2</v>
      </c>
      <c r="AK80" s="2"/>
      <c r="AL80" s="2"/>
      <c r="AM80" s="2"/>
      <c r="AN80" s="2"/>
      <c r="AO80" s="263">
        <f>AO79-AO78</f>
        <v>1.2500000000002842E-2</v>
      </c>
      <c r="AP80" s="259"/>
      <c r="AQ80" s="2"/>
      <c r="AR80" s="2"/>
      <c r="AS80" s="2"/>
      <c r="AT80" s="263">
        <f>AT79-AT78</f>
        <v>-6.6200000000002035E-2</v>
      </c>
      <c r="AU80" s="2"/>
      <c r="AV80" s="2"/>
      <c r="AW80" s="2"/>
      <c r="AX80" s="2"/>
      <c r="AY80" s="263">
        <f>AY79-AY78</f>
        <v>7.0174999999998988E-2</v>
      </c>
      <c r="AZ80" s="2"/>
      <c r="BA80" s="2"/>
      <c r="BB80" s="2"/>
      <c r="BC80" s="2"/>
    </row>
    <row r="81" spans="1:55">
      <c r="A81" s="2">
        <v>200</v>
      </c>
      <c r="B81" s="259"/>
      <c r="C81" s="2"/>
      <c r="D81" s="2"/>
      <c r="E81" s="2"/>
      <c r="F81" s="250">
        <f>100*F80/F78</f>
        <v>-0.20032551539938073</v>
      </c>
      <c r="G81" s="2"/>
      <c r="H81" s="2"/>
      <c r="I81" s="2"/>
      <c r="J81" s="2"/>
      <c r="K81" s="250">
        <f>100*K80/K78</f>
        <v>0.22039092264369259</v>
      </c>
      <c r="L81" s="2"/>
      <c r="M81" s="2"/>
      <c r="N81" s="2"/>
      <c r="O81" s="2"/>
      <c r="P81" s="250">
        <f>100*P80/P78</f>
        <v>-0.30253438932888127</v>
      </c>
      <c r="Q81" s="2"/>
      <c r="R81" s="2"/>
      <c r="S81" s="2"/>
      <c r="T81" s="2"/>
      <c r="U81" s="250">
        <f>100*U80/U78</f>
        <v>-5.7927838464067342E-2</v>
      </c>
      <c r="V81" s="259"/>
      <c r="W81" s="2"/>
      <c r="X81" s="2"/>
      <c r="Y81" s="2"/>
      <c r="Z81" s="250">
        <f>100*Z80/Z78</f>
        <v>-0.23687583222370756</v>
      </c>
      <c r="AA81" s="2"/>
      <c r="AB81" s="2"/>
      <c r="AC81" s="2"/>
      <c r="AD81" s="2"/>
      <c r="AE81" s="250">
        <f>100*AE80/AE78</f>
        <v>9.6163386803381531E-2</v>
      </c>
      <c r="AF81" s="2"/>
      <c r="AG81" s="2"/>
      <c r="AH81" s="2"/>
      <c r="AI81" s="2"/>
      <c r="AJ81" s="250">
        <f>100*AJ80/AJ78</f>
        <v>-0.31720492758449692</v>
      </c>
      <c r="AK81" s="2"/>
      <c r="AL81" s="2"/>
      <c r="AM81" s="2"/>
      <c r="AN81" s="2"/>
      <c r="AO81" s="250">
        <f>100*AO80/AO78</f>
        <v>4.1353072533298625E-2</v>
      </c>
      <c r="AP81" s="259"/>
      <c r="AQ81" s="2"/>
      <c r="AR81" s="2"/>
      <c r="AS81" s="2"/>
      <c r="AT81" s="250">
        <f>100*AT80/AT78</f>
        <v>-0.22059313562146629</v>
      </c>
      <c r="AU81" s="2"/>
      <c r="AV81" s="2"/>
      <c r="AW81" s="2"/>
      <c r="AX81" s="2"/>
      <c r="AY81" s="250">
        <f>100*AY80/AY78</f>
        <v>0.23221376571806415</v>
      </c>
      <c r="AZ81" s="2"/>
      <c r="BA81" s="2"/>
      <c r="BB81" s="2"/>
      <c r="BC81" s="2"/>
    </row>
    <row r="82" spans="1:55">
      <c r="A82" s="253" t="s">
        <v>157</v>
      </c>
      <c r="B82" s="256">
        <v>29.99</v>
      </c>
      <c r="C82" s="208">
        <v>29.98</v>
      </c>
      <c r="D82" s="208">
        <v>29.93</v>
      </c>
      <c r="E82" s="208">
        <v>29.92</v>
      </c>
      <c r="F82" s="250">
        <f t="shared" ref="F82:F83" si="23">AVERAGE(B82:E82)</f>
        <v>29.955000000000002</v>
      </c>
      <c r="G82" s="2">
        <v>30.14</v>
      </c>
      <c r="H82" s="2">
        <v>30.31</v>
      </c>
      <c r="I82" s="2">
        <v>30.16</v>
      </c>
      <c r="J82" s="257">
        <v>30.26</v>
      </c>
      <c r="K82" s="255">
        <f t="shared" ref="K82:K83" si="24">AVERAGE(G82:J82)</f>
        <v>30.217500000000001</v>
      </c>
      <c r="L82" s="256">
        <v>29.91</v>
      </c>
      <c r="M82" s="208">
        <v>29.99</v>
      </c>
      <c r="N82" s="208">
        <v>29.92</v>
      </c>
      <c r="O82" s="208">
        <v>29.94</v>
      </c>
      <c r="P82" s="250">
        <f t="shared" ref="P82:P83" si="25">AVERAGE(L82:O82)</f>
        <v>29.939999999999998</v>
      </c>
      <c r="Q82" s="2">
        <v>30.29</v>
      </c>
      <c r="R82" s="2">
        <v>30.34</v>
      </c>
      <c r="S82" s="2">
        <v>30.24</v>
      </c>
      <c r="T82" s="257">
        <v>30.16</v>
      </c>
      <c r="U82" s="255">
        <f t="shared" ref="U82:U83" si="26">AVERAGE(Q82:T82)</f>
        <v>30.257499999999997</v>
      </c>
      <c r="V82" s="256">
        <v>29.89</v>
      </c>
      <c r="W82" s="208">
        <v>29.89</v>
      </c>
      <c r="X82" s="208">
        <v>29.9</v>
      </c>
      <c r="Y82" s="208">
        <v>29.86</v>
      </c>
      <c r="Z82" s="250">
        <f t="shared" ref="Z82:Z83" si="27">AVERAGE(V82:Y82)</f>
        <v>29.885000000000002</v>
      </c>
      <c r="AA82" s="2">
        <v>30.28</v>
      </c>
      <c r="AB82" s="2">
        <v>30.42</v>
      </c>
      <c r="AC82" s="2">
        <v>30.23</v>
      </c>
      <c r="AD82" s="257">
        <v>30.15</v>
      </c>
      <c r="AE82" s="255">
        <f t="shared" ref="AE82:AE83" si="28">AVERAGE(AA82:AD82)</f>
        <v>30.270000000000003</v>
      </c>
      <c r="AF82" s="256">
        <v>29.94</v>
      </c>
      <c r="AG82" s="208">
        <v>29.94</v>
      </c>
      <c r="AH82" s="208">
        <v>29.89</v>
      </c>
      <c r="AI82" s="208">
        <v>29.91</v>
      </c>
      <c r="AJ82" s="255">
        <f t="shared" ref="AJ82:AJ83" si="29">AVERAGE(AF82:AI82)</f>
        <v>29.92</v>
      </c>
      <c r="AK82" s="2">
        <v>30.38</v>
      </c>
      <c r="AL82" s="2">
        <v>30.29</v>
      </c>
      <c r="AM82" s="2">
        <v>30.15</v>
      </c>
      <c r="AN82" s="257">
        <v>30.25</v>
      </c>
      <c r="AO82" s="255">
        <f t="shared" ref="AO82:AO83" si="30">AVERAGE(AK82:AN82)</f>
        <v>30.267499999999998</v>
      </c>
      <c r="AP82" s="256">
        <v>29.96</v>
      </c>
      <c r="AQ82" s="208">
        <v>29.95</v>
      </c>
      <c r="AR82" s="208">
        <v>29.89</v>
      </c>
      <c r="AS82" s="208">
        <v>29.9</v>
      </c>
      <c r="AT82" s="255">
        <f t="shared" ref="AT82:AT83" si="31">AVERAGE(AP82:AS82)</f>
        <v>29.924999999999997</v>
      </c>
      <c r="AU82" s="29">
        <v>30.31</v>
      </c>
      <c r="AV82" s="29">
        <v>30.33</v>
      </c>
      <c r="AW82" s="29">
        <v>30.25</v>
      </c>
      <c r="AX82" s="258">
        <v>30.17</v>
      </c>
      <c r="AY82" s="250">
        <f t="shared" ref="AY82:AY83" si="32">AVERAGE(AU82:AX82)</f>
        <v>30.265000000000001</v>
      </c>
      <c r="AZ82" s="2"/>
      <c r="BA82" s="2"/>
      <c r="BB82" s="2"/>
      <c r="BC82" s="2"/>
    </row>
    <row r="83" spans="1:55">
      <c r="A83" s="2" t="s">
        <v>158</v>
      </c>
      <c r="B83" s="260">
        <v>29.95</v>
      </c>
      <c r="C83" s="261">
        <v>30</v>
      </c>
      <c r="D83" s="260">
        <v>29.957889999999999</v>
      </c>
      <c r="E83" s="261">
        <v>30.008590000000002</v>
      </c>
      <c r="F83" s="250">
        <f t="shared" si="23"/>
        <v>29.979120000000002</v>
      </c>
      <c r="G83" s="261">
        <v>30.22</v>
      </c>
      <c r="H83" s="261">
        <v>30.31</v>
      </c>
      <c r="I83" s="261">
        <v>30.253699999999998</v>
      </c>
      <c r="J83" s="261">
        <v>30.352</v>
      </c>
      <c r="K83" s="255">
        <f t="shared" si="24"/>
        <v>30.283925</v>
      </c>
      <c r="L83" s="114">
        <v>30.03</v>
      </c>
      <c r="M83" s="84">
        <v>29.96</v>
      </c>
      <c r="N83" s="114">
        <v>29.961020000000001</v>
      </c>
      <c r="O83" s="84">
        <v>30.032969999999999</v>
      </c>
      <c r="P83" s="250">
        <f t="shared" si="25"/>
        <v>29.995997500000001</v>
      </c>
      <c r="Q83" s="84">
        <v>30.4</v>
      </c>
      <c r="R83" s="84">
        <v>30.28</v>
      </c>
      <c r="S83" s="84">
        <v>30.346900000000002</v>
      </c>
      <c r="T83" s="84">
        <v>30.221800000000002</v>
      </c>
      <c r="U83" s="255">
        <f t="shared" si="26"/>
        <v>30.312175</v>
      </c>
      <c r="V83" s="114">
        <v>30</v>
      </c>
      <c r="W83" s="84">
        <v>29.94</v>
      </c>
      <c r="X83" s="114">
        <v>29.998329999999999</v>
      </c>
      <c r="Y83" s="84">
        <v>29.939419999999998</v>
      </c>
      <c r="Z83" s="250">
        <f t="shared" si="27"/>
        <v>29.969437499999998</v>
      </c>
      <c r="AA83" s="84">
        <v>30.42</v>
      </c>
      <c r="AB83" s="84">
        <v>30.29</v>
      </c>
      <c r="AC83" s="84">
        <v>30.318000000000001</v>
      </c>
      <c r="AD83" s="84">
        <v>30.1891</v>
      </c>
      <c r="AE83" s="255">
        <f t="shared" si="28"/>
        <v>30.304275000000001</v>
      </c>
      <c r="AF83" s="114">
        <v>30</v>
      </c>
      <c r="AG83" s="84">
        <v>29.92</v>
      </c>
      <c r="AH83" s="114">
        <v>30.01521</v>
      </c>
      <c r="AI83" s="84">
        <v>29.95665</v>
      </c>
      <c r="AJ83" s="255">
        <f t="shared" si="29"/>
        <v>29.972964999999999</v>
      </c>
      <c r="AK83" s="84">
        <v>30.36</v>
      </c>
      <c r="AL83" s="84">
        <v>30.24</v>
      </c>
      <c r="AM83" s="84">
        <v>30.363900000000001</v>
      </c>
      <c r="AN83" s="84">
        <v>30.241800000000001</v>
      </c>
      <c r="AO83" s="255">
        <f t="shared" si="30"/>
        <v>30.301424999999998</v>
      </c>
      <c r="AP83" s="117">
        <v>29.91</v>
      </c>
      <c r="AQ83" s="88">
        <v>29.96</v>
      </c>
      <c r="AR83" s="117">
        <v>29.951809999999998</v>
      </c>
      <c r="AS83" s="88">
        <v>29.9986</v>
      </c>
      <c r="AT83" s="255">
        <f t="shared" si="31"/>
        <v>29.955102499999999</v>
      </c>
      <c r="AU83" s="88">
        <v>30.24</v>
      </c>
      <c r="AV83" s="88">
        <v>30.36</v>
      </c>
      <c r="AW83" s="88">
        <v>30.241599999999998</v>
      </c>
      <c r="AX83" s="88">
        <v>30.355699999999999</v>
      </c>
      <c r="AY83" s="250">
        <f t="shared" si="32"/>
        <v>30.299325</v>
      </c>
      <c r="AZ83" s="2"/>
      <c r="BA83" s="2"/>
      <c r="BB83" s="2"/>
      <c r="BC83" s="2"/>
    </row>
    <row r="84" spans="1:55">
      <c r="A84" s="2"/>
      <c r="B84" s="259"/>
      <c r="C84" s="2"/>
      <c r="D84" s="2"/>
      <c r="E84" s="2"/>
      <c r="F84" s="263">
        <f>F83-F82</f>
        <v>2.4119999999999919E-2</v>
      </c>
      <c r="G84" s="2"/>
      <c r="H84" s="2"/>
      <c r="I84" s="2"/>
      <c r="J84" s="2"/>
      <c r="K84" s="263">
        <f>K83-K82</f>
        <v>6.6424999999998846E-2</v>
      </c>
      <c r="L84" s="2"/>
      <c r="M84" s="2"/>
      <c r="N84" s="2"/>
      <c r="O84" s="2"/>
      <c r="P84" s="263">
        <f>P83-P82</f>
        <v>5.5997500000003697E-2</v>
      </c>
      <c r="Q84" s="2"/>
      <c r="R84" s="2"/>
      <c r="S84" s="2"/>
      <c r="T84" s="2"/>
      <c r="U84" s="263">
        <f>U83-U82</f>
        <v>5.4675000000003138E-2</v>
      </c>
      <c r="V84" s="259"/>
      <c r="W84" s="2"/>
      <c r="X84" s="2"/>
      <c r="Y84" s="2"/>
      <c r="Z84" s="263">
        <f>Z83-Z82</f>
        <v>8.443749999999639E-2</v>
      </c>
      <c r="AA84" s="2"/>
      <c r="AB84" s="2"/>
      <c r="AC84" s="2"/>
      <c r="AD84" s="2"/>
      <c r="AE84" s="263">
        <f>AE83-AE82</f>
        <v>3.4274999999997391E-2</v>
      </c>
      <c r="AF84" s="2"/>
      <c r="AG84" s="2"/>
      <c r="AH84" s="2"/>
      <c r="AI84" s="2"/>
      <c r="AJ84" s="263">
        <f>AJ83-AJ82</f>
        <v>5.296499999999682E-2</v>
      </c>
      <c r="AK84" s="2"/>
      <c r="AL84" s="2"/>
      <c r="AM84" s="2"/>
      <c r="AN84" s="2"/>
      <c r="AO84" s="263">
        <f>AO83-AO82</f>
        <v>3.3924999999999983E-2</v>
      </c>
      <c r="AP84" s="259"/>
      <c r="AQ84" s="2"/>
      <c r="AR84" s="2"/>
      <c r="AS84" s="2"/>
      <c r="AT84" s="263">
        <f>AT83-AT82</f>
        <v>3.0102500000001697E-2</v>
      </c>
      <c r="AU84" s="2"/>
      <c r="AV84" s="2"/>
      <c r="AW84" s="2"/>
      <c r="AX84" s="2"/>
      <c r="AY84" s="263">
        <f>AY83-AY82</f>
        <v>3.4324999999999051E-2</v>
      </c>
      <c r="AZ84" s="2"/>
      <c r="BA84" s="2"/>
      <c r="BB84" s="2"/>
      <c r="BC84" s="2"/>
    </row>
    <row r="85" spans="1:55">
      <c r="A85" s="2">
        <v>220</v>
      </c>
      <c r="B85" s="259"/>
      <c r="C85" s="2"/>
      <c r="D85" s="2"/>
      <c r="E85" s="2"/>
      <c r="F85" s="250">
        <f>100*F84/F82</f>
        <v>8.0520781171757358E-2</v>
      </c>
      <c r="G85" s="2"/>
      <c r="H85" s="2"/>
      <c r="I85" s="2"/>
      <c r="J85" s="2"/>
      <c r="K85" s="250">
        <f>100*K84/K82</f>
        <v>0.21982295027715346</v>
      </c>
      <c r="L85" s="2"/>
      <c r="M85" s="2"/>
      <c r="N85" s="2"/>
      <c r="O85" s="2"/>
      <c r="P85" s="250">
        <f>100*P84/P82</f>
        <v>0.18703239812960487</v>
      </c>
      <c r="Q85" s="2"/>
      <c r="R85" s="2"/>
      <c r="S85" s="2"/>
      <c r="T85" s="2"/>
      <c r="U85" s="250">
        <f>100*U84/U82</f>
        <v>0.18069900024788282</v>
      </c>
      <c r="V85" s="271"/>
      <c r="W85" s="272"/>
      <c r="X85" s="272"/>
      <c r="Y85" s="272"/>
      <c r="Z85" s="250">
        <f>100*Z84/Z82</f>
        <v>0.28254140873346623</v>
      </c>
      <c r="AA85" s="272"/>
      <c r="AB85" s="272"/>
      <c r="AC85" s="272"/>
      <c r="AD85" s="272"/>
      <c r="AE85" s="250">
        <f>100*AE84/AE82</f>
        <v>0.11323092170464945</v>
      </c>
      <c r="AF85" s="2"/>
      <c r="AG85" s="2"/>
      <c r="AH85" s="2"/>
      <c r="AI85" s="2"/>
      <c r="AJ85" s="250">
        <f>100*AJ84/AJ82</f>
        <v>0.17702205882351876</v>
      </c>
      <c r="AK85" s="2"/>
      <c r="AL85" s="2"/>
      <c r="AM85" s="2"/>
      <c r="AN85" s="2"/>
      <c r="AO85" s="250">
        <f>100*AO84/AO82</f>
        <v>0.11208391839431729</v>
      </c>
      <c r="AP85" s="271"/>
      <c r="AQ85" s="272"/>
      <c r="AR85" s="272"/>
      <c r="AS85" s="272"/>
      <c r="AT85" s="250">
        <f>100*AT84/AT82</f>
        <v>0.10059314954052365</v>
      </c>
      <c r="AU85" s="272"/>
      <c r="AV85" s="272"/>
      <c r="AW85" s="272"/>
      <c r="AX85" s="272"/>
      <c r="AY85" s="250">
        <f>100*AY84/AY82</f>
        <v>0.11341483561869833</v>
      </c>
      <c r="AZ85" s="2"/>
      <c r="BA85" s="2"/>
      <c r="BB85" s="2"/>
      <c r="BC85" s="2"/>
    </row>
    <row r="86" spans="1:5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</row>
    <row r="87" spans="1:5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</row>
    <row r="88" spans="1:55">
      <c r="A88" s="39" t="s">
        <v>159</v>
      </c>
      <c r="B88" s="40" t="s">
        <v>160</v>
      </c>
      <c r="C88" s="40"/>
      <c r="D88" s="40"/>
      <c r="E88" s="40"/>
      <c r="F88" s="40"/>
      <c r="G88" s="40"/>
      <c r="H88" s="40"/>
      <c r="I88" s="40"/>
      <c r="J88" s="40"/>
      <c r="K88" s="1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</row>
    <row r="89" spans="1:55">
      <c r="A89" s="273"/>
      <c r="B89" s="2">
        <v>1</v>
      </c>
      <c r="C89" s="2">
        <v>1</v>
      </c>
      <c r="D89" s="2">
        <v>2</v>
      </c>
      <c r="E89" s="2">
        <v>2</v>
      </c>
      <c r="F89" s="2">
        <v>3</v>
      </c>
      <c r="G89" s="2">
        <v>3</v>
      </c>
      <c r="H89" s="2">
        <v>4</v>
      </c>
      <c r="I89" s="2">
        <v>4</v>
      </c>
      <c r="J89" s="2">
        <v>5</v>
      </c>
      <c r="K89" s="62">
        <v>5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</row>
    <row r="90" spans="1:55">
      <c r="A90" s="273"/>
      <c r="B90" s="2" t="s">
        <v>50</v>
      </c>
      <c r="C90" s="2" t="s">
        <v>51</v>
      </c>
      <c r="D90" s="2" t="s">
        <v>50</v>
      </c>
      <c r="E90" s="2" t="s">
        <v>51</v>
      </c>
      <c r="F90" s="2" t="s">
        <v>50</v>
      </c>
      <c r="G90" s="2" t="s">
        <v>51</v>
      </c>
      <c r="H90" s="2" t="s">
        <v>50</v>
      </c>
      <c r="I90" s="2" t="s">
        <v>51</v>
      </c>
      <c r="J90" s="2" t="s">
        <v>50</v>
      </c>
      <c r="K90" s="62" t="s">
        <v>51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1:55">
      <c r="A91" s="273">
        <v>180</v>
      </c>
      <c r="B91" s="29">
        <f>F77</f>
        <v>-0.47485800200467776</v>
      </c>
      <c r="C91" s="29">
        <f>K77</f>
        <v>-0.1836073741903396</v>
      </c>
      <c r="D91" s="29">
        <f>P77</f>
        <v>-0.46382090050956293</v>
      </c>
      <c r="E91" s="29">
        <f>U77</f>
        <v>-0.26132491064748736</v>
      </c>
      <c r="F91" s="29">
        <f>Z77</f>
        <v>-0.1528865461847444</v>
      </c>
      <c r="G91" s="29">
        <f>AE77</f>
        <v>-0.16708229426434545</v>
      </c>
      <c r="H91" s="29">
        <f>AJ77</f>
        <v>-0.2530351170568626</v>
      </c>
      <c r="I91" s="29">
        <f>AO77</f>
        <v>-0.10084731683004519</v>
      </c>
      <c r="J91" s="29">
        <f>AT77</f>
        <v>-0.27415655085809476</v>
      </c>
      <c r="K91" s="27">
        <f>AY77</f>
        <v>-7.3186959414499222E-2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1:55">
      <c r="A92" s="273">
        <v>200</v>
      </c>
      <c r="B92" s="29">
        <f>F81</f>
        <v>-0.20032551539938073</v>
      </c>
      <c r="C92" s="29">
        <f>K81</f>
        <v>0.22039092264369259</v>
      </c>
      <c r="D92" s="29">
        <f>P81</f>
        <v>-0.30253438932888127</v>
      </c>
      <c r="E92" s="29">
        <f>U81</f>
        <v>-5.7927838464067342E-2</v>
      </c>
      <c r="F92" s="29">
        <f>Z81</f>
        <v>-0.23687583222370756</v>
      </c>
      <c r="G92" s="29">
        <f>AE81</f>
        <v>9.6163386803381531E-2</v>
      </c>
      <c r="H92" s="29">
        <f>AJ81</f>
        <v>-0.31720492758449692</v>
      </c>
      <c r="I92" s="29">
        <f>AO81</f>
        <v>4.1353072533298625E-2</v>
      </c>
      <c r="J92" s="29">
        <f>AT81</f>
        <v>-0.22059313562146629</v>
      </c>
      <c r="K92" s="27">
        <f>AY81</f>
        <v>0.23221376571806415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74">
        <v>220</v>
      </c>
      <c r="B93" s="275">
        <f>F85</f>
        <v>8.0520781171757358E-2</v>
      </c>
      <c r="C93" s="275">
        <f>K85</f>
        <v>0.21982295027715346</v>
      </c>
      <c r="D93" s="275">
        <f>P85</f>
        <v>0.18703239812960487</v>
      </c>
      <c r="E93" s="275">
        <f>U85</f>
        <v>0.18069900024788282</v>
      </c>
      <c r="F93" s="275">
        <f>Z85</f>
        <v>0.28254140873346623</v>
      </c>
      <c r="G93" s="275">
        <f>AE85</f>
        <v>0.11323092170464945</v>
      </c>
      <c r="H93" s="275">
        <f>AJ85</f>
        <v>0.17702205882351876</v>
      </c>
      <c r="I93" s="275">
        <f>AO85</f>
        <v>0.11208391839431729</v>
      </c>
      <c r="J93" s="275">
        <f>AT85</f>
        <v>0.10059314954052365</v>
      </c>
      <c r="K93" s="34">
        <f>AY85</f>
        <v>0.11341483561869833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</row>
    <row r="105" spans="1:5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</row>
    <row r="106" spans="1:5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</row>
    <row r="107" spans="1:5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</row>
    <row r="108" spans="1:5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</row>
    <row r="110" spans="1:5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</row>
    <row r="111" spans="1:5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</row>
    <row r="112" spans="1:5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  <row r="858" spans="1:5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</row>
    <row r="859" spans="1:5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</row>
    <row r="860" spans="1:5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</row>
    <row r="861" spans="1:5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</row>
    <row r="862" spans="1:5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</row>
    <row r="863" spans="1:5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</row>
    <row r="864" spans="1:5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</row>
    <row r="865" spans="1:5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</row>
    <row r="866" spans="1:5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</row>
    <row r="867" spans="1:5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</row>
    <row r="868" spans="1:5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</row>
    <row r="869" spans="1:5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</row>
    <row r="870" spans="1:5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</row>
    <row r="871" spans="1:5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</row>
    <row r="872" spans="1:5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</row>
    <row r="873" spans="1:5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</row>
    <row r="874" spans="1:5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</row>
    <row r="875" spans="1:5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</row>
    <row r="876" spans="1:5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</row>
    <row r="877" spans="1:5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</row>
    <row r="878" spans="1:5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</row>
    <row r="879" spans="1:5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</row>
    <row r="880" spans="1:5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</row>
    <row r="881" spans="1:5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</row>
    <row r="882" spans="1:5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</row>
    <row r="883" spans="1:5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</row>
    <row r="884" spans="1:5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</row>
    <row r="885" spans="1:5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</row>
    <row r="886" spans="1:5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</row>
    <row r="887" spans="1:5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</row>
    <row r="888" spans="1:5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</row>
    <row r="889" spans="1:5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</row>
    <row r="890" spans="1:5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</row>
    <row r="891" spans="1:5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</row>
    <row r="892" spans="1:5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</row>
    <row r="893" spans="1:5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</row>
    <row r="894" spans="1:5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</row>
    <row r="895" spans="1:5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</row>
    <row r="896" spans="1:5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</row>
    <row r="897" spans="1:5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</row>
    <row r="898" spans="1:5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</row>
    <row r="899" spans="1:5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</row>
    <row r="900" spans="1:5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</row>
    <row r="901" spans="1:5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</row>
    <row r="902" spans="1:5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</row>
    <row r="903" spans="1:5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</row>
    <row r="904" spans="1:5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</row>
    <row r="905" spans="1:5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</row>
    <row r="906" spans="1:5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</row>
    <row r="907" spans="1:5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</row>
    <row r="908" spans="1:5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</row>
    <row r="909" spans="1:5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</row>
    <row r="910" spans="1:5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</row>
    <row r="911" spans="1:5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</row>
    <row r="912" spans="1:5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</row>
    <row r="913" spans="1:5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</row>
    <row r="914" spans="1:5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</row>
    <row r="915" spans="1:5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</row>
    <row r="916" spans="1:5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</row>
    <row r="917" spans="1:5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</row>
    <row r="918" spans="1:5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</row>
    <row r="919" spans="1:5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</row>
    <row r="920" spans="1:5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</row>
    <row r="921" spans="1:5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</row>
    <row r="922" spans="1:5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</row>
    <row r="923" spans="1:5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</row>
    <row r="924" spans="1:5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</row>
    <row r="925" spans="1:5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</row>
    <row r="926" spans="1:5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</row>
    <row r="927" spans="1:5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</row>
    <row r="928" spans="1:5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</row>
    <row r="929" spans="1:5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</row>
    <row r="930" spans="1:5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</row>
    <row r="931" spans="1:5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</row>
    <row r="932" spans="1:5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</row>
    <row r="933" spans="1:5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</row>
    <row r="934" spans="1:5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</row>
    <row r="935" spans="1:5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</row>
    <row r="936" spans="1:5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</row>
    <row r="937" spans="1:5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</row>
    <row r="938" spans="1:5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</row>
    <row r="939" spans="1:5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</row>
    <row r="940" spans="1:5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</row>
    <row r="941" spans="1:5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</row>
    <row r="942" spans="1:5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</row>
    <row r="943" spans="1:5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</row>
    <row r="944" spans="1:5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</row>
    <row r="945" spans="1:5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</row>
    <row r="946" spans="1:5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</row>
    <row r="947" spans="1:5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</row>
    <row r="948" spans="1:5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</row>
    <row r="949" spans="1:5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</row>
    <row r="950" spans="1:5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</row>
    <row r="951" spans="1:5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</row>
    <row r="952" spans="1:5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</row>
    <row r="953" spans="1:5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</row>
    <row r="954" spans="1:5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</row>
    <row r="955" spans="1: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</row>
    <row r="956" spans="1:5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</row>
    <row r="957" spans="1:5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</row>
    <row r="958" spans="1:5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</row>
    <row r="959" spans="1:5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</row>
    <row r="960" spans="1:5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</row>
    <row r="961" spans="1:5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</row>
    <row r="962" spans="1:5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</row>
    <row r="963" spans="1:5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</row>
    <row r="964" spans="1:5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</row>
    <row r="965" spans="1:5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</row>
    <row r="966" spans="1:5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</row>
    <row r="967" spans="1:5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</row>
    <row r="968" spans="1:5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</row>
    <row r="969" spans="1:5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</row>
    <row r="970" spans="1:5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</row>
    <row r="971" spans="1:5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</row>
    <row r="972" spans="1:5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</row>
    <row r="973" spans="1:5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</row>
    <row r="974" spans="1:5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</row>
    <row r="975" spans="1:5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</row>
    <row r="976" spans="1:5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</row>
    <row r="977" spans="1:5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</row>
    <row r="978" spans="1:5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</row>
    <row r="979" spans="1:5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</row>
    <row r="980" spans="1:5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</row>
    <row r="981" spans="1:5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</row>
    <row r="982" spans="1:5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</row>
    <row r="983" spans="1:5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</row>
    <row r="984" spans="1:5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</row>
    <row r="985" spans="1:5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</row>
    <row r="986" spans="1:5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</row>
    <row r="987" spans="1:5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</row>
    <row r="988" spans="1:5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</row>
    <row r="989" spans="1:5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</row>
    <row r="990" spans="1:5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</row>
    <row r="991" spans="1:5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</row>
    <row r="992" spans="1:5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</row>
    <row r="993" spans="1:5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</row>
    <row r="994" spans="1:5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</row>
    <row r="995" spans="1:5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</row>
    <row r="996" spans="1:5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</row>
    <row r="997" spans="1:5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</row>
    <row r="998" spans="1:5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</row>
    <row r="999" spans="1:5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</row>
    <row r="1000" spans="1:5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</row>
    <row r="1001" spans="1:5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</row>
    <row r="1002" spans="1:5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</row>
    <row r="1003" spans="1:5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</row>
    <row r="1004" spans="1:5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</row>
    <row r="1005" spans="1:5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</row>
    <row r="1006" spans="1:5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</row>
    <row r="1007" spans="1:5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</row>
    <row r="1008" spans="1:5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</row>
    <row r="1009" spans="1:5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</row>
    <row r="1010" spans="1:5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</row>
    <row r="1011" spans="1:5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</row>
    <row r="1012" spans="1:5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</row>
    <row r="1013" spans="1:5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</row>
    <row r="1014" spans="1:5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</row>
    <row r="1015" spans="1:5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</row>
    <row r="1016" spans="1:5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</row>
    <row r="1017" spans="1:5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</row>
    <row r="1018" spans="1:5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</row>
    <row r="1019" spans="1:5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</row>
    <row r="1020" spans="1:5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</row>
    <row r="1021" spans="1:5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</row>
    <row r="1022" spans="1:5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</row>
    <row r="1023" spans="1:5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</row>
    <row r="1024" spans="1:5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</row>
    <row r="1025" spans="1:5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</row>
    <row r="1026" spans="1:5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</row>
    <row r="1027" spans="1:5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</row>
    <row r="1028" spans="1:5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</row>
    <row r="1029" spans="1:5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</row>
    <row r="1030" spans="1:5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</row>
    <row r="1031" spans="1:5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</row>
    <row r="1032" spans="1:5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</row>
    <row r="1033" spans="1:5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</row>
  </sheetData>
  <mergeCells count="14">
    <mergeCell ref="AP72:AY72"/>
    <mergeCell ref="B2:C2"/>
    <mergeCell ref="D2:E2"/>
    <mergeCell ref="F2:G2"/>
    <mergeCell ref="H2:I2"/>
    <mergeCell ref="J2:K2"/>
    <mergeCell ref="AM13:AO13"/>
    <mergeCell ref="AM15:AO15"/>
    <mergeCell ref="AM16:AO16"/>
    <mergeCell ref="AM18:AO18"/>
    <mergeCell ref="B72:K72"/>
    <mergeCell ref="L72:U72"/>
    <mergeCell ref="V72:AE72"/>
    <mergeCell ref="AF72:AO72"/>
  </mergeCells>
  <conditionalFormatting sqref="A42">
    <cfRule type="cellIs" dxfId="156" priority="3" operator="greaterThanOrEqual">
      <formula>0.14</formula>
    </cfRule>
    <cfRule type="cellIs" dxfId="155" priority="4" operator="greaterThanOrEqual">
      <formula>0.06</formula>
    </cfRule>
    <cfRule type="cellIs" dxfId="154" priority="5" operator="greaterThanOrEqual">
      <formula>0.01</formula>
    </cfRule>
  </conditionalFormatting>
  <conditionalFormatting sqref="A47">
    <cfRule type="cellIs" dxfId="153" priority="6" operator="greaterThanOrEqual">
      <formula>0.4</formula>
    </cfRule>
    <cfRule type="cellIs" dxfId="152" priority="7" operator="greaterThanOrEqual">
      <formula>0.25</formula>
    </cfRule>
    <cfRule type="cellIs" dxfId="151" priority="8" operator="greaterThanOrEqual">
      <formula>0.1</formula>
    </cfRule>
  </conditionalFormatting>
  <conditionalFormatting sqref="A51">
    <cfRule type="cellIs" dxfId="150" priority="9" operator="greaterThanOrEqual">
      <formula>0.14</formula>
    </cfRule>
    <cfRule type="cellIs" dxfId="149" priority="10" operator="greaterThanOrEqual">
      <formula>0.06</formula>
    </cfRule>
    <cfRule type="cellIs" dxfId="148" priority="11" operator="greaterThanOrEqual">
      <formula>0.01</formula>
    </cfRule>
  </conditionalFormatting>
  <conditionalFormatting sqref="B58:B60">
    <cfRule type="cellIs" dxfId="147" priority="1" operator="greaterThan">
      <formula>3.506</formula>
    </cfRule>
    <cfRule type="cellIs" dxfId="146" priority="2" operator="lessThan">
      <formula>3.506</formula>
    </cfRule>
  </conditionalFormatting>
  <conditionalFormatting sqref="L27">
    <cfRule type="cellIs" dxfId="145" priority="12" operator="greaterThan">
      <formula>0</formula>
    </cfRule>
  </conditionalFormatting>
  <hyperlinks>
    <hyperlink ref="F37" r:id="rId1" xr:uid="{00000000-0004-0000-0200-000000000000}"/>
    <hyperlink ref="L42" r:id="rId2" location=":~:text=ANOVA%20%2D%20(Partial)%20Eta%20Squared&amp;text=%CE%B72%20%3D%200.01%20indicates%20a,0.14%20indicates%20a%20large%20effect." xr:uid="{00000000-0004-0000-0200-000001000000}"/>
    <hyperlink ref="G56" r:id="rId3" xr:uid="{00000000-0004-0000-0200-000002000000}"/>
    <hyperlink ref="B62" r:id="rId4" xr:uid="{00000000-0004-0000-0200-000003000000}"/>
    <hyperlink ref="A64" r:id="rId5" xr:uid="{00000000-0004-0000-0200-000004000000}"/>
    <hyperlink ref="A65" r:id="rId6" xr:uid="{00000000-0004-0000-0200-000005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BC1033"/>
  <sheetViews>
    <sheetView workbookViewId="0"/>
  </sheetViews>
  <sheetFormatPr defaultColWidth="14.42578125" defaultRowHeight="15" customHeight="1"/>
  <cols>
    <col min="2" max="2" width="14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11" width="5.85546875" customWidth="1"/>
    <col min="12" max="12" width="7.85546875" customWidth="1"/>
    <col min="13" max="19" width="5.85546875" customWidth="1"/>
    <col min="20" max="20" width="7" customWidth="1"/>
    <col min="21" max="21" width="5.85546875" customWidth="1"/>
    <col min="22" max="25" width="7" customWidth="1"/>
    <col min="26" max="29" width="5.85546875" customWidth="1"/>
    <col min="30" max="33" width="7" customWidth="1"/>
    <col min="34" max="37" width="5.85546875" customWidth="1"/>
    <col min="38" max="41" width="7" customWidth="1"/>
    <col min="42" max="42" width="6.140625" customWidth="1"/>
    <col min="43" max="44" width="6.85546875" customWidth="1"/>
    <col min="45" max="45" width="8.8554687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161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04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204" t="s">
        <v>64</v>
      </c>
      <c r="B2" s="303">
        <v>1</v>
      </c>
      <c r="C2" s="299"/>
      <c r="D2" s="303">
        <v>2</v>
      </c>
      <c r="E2" s="299"/>
      <c r="F2" s="303">
        <v>3</v>
      </c>
      <c r="G2" s="299"/>
      <c r="H2" s="303">
        <v>4</v>
      </c>
      <c r="I2" s="299"/>
      <c r="J2" s="303">
        <v>5</v>
      </c>
      <c r="K2" s="299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</row>
    <row r="3" spans="1:55">
      <c r="A3" s="205" t="s">
        <v>65</v>
      </c>
      <c r="B3" s="205" t="s">
        <v>66</v>
      </c>
      <c r="C3" s="205"/>
      <c r="D3" s="205" t="s">
        <v>67</v>
      </c>
      <c r="E3" s="205"/>
      <c r="F3" s="205"/>
      <c r="G3" s="205"/>
      <c r="H3" s="205"/>
      <c r="I3" s="205"/>
      <c r="J3" s="205" t="s">
        <v>66</v>
      </c>
      <c r="K3" s="205"/>
      <c r="L3" s="205" t="s">
        <v>67</v>
      </c>
      <c r="M3" s="205"/>
      <c r="N3" s="205"/>
      <c r="O3" s="205"/>
      <c r="P3" s="205"/>
      <c r="Q3" s="205"/>
      <c r="R3" s="205" t="s">
        <v>66</v>
      </c>
      <c r="S3" s="205"/>
      <c r="T3" s="205" t="s">
        <v>67</v>
      </c>
      <c r="U3" s="205"/>
      <c r="V3" s="205"/>
      <c r="W3" s="205"/>
      <c r="X3" s="205"/>
      <c r="Y3" s="205"/>
      <c r="Z3" s="205" t="s">
        <v>66</v>
      </c>
      <c r="AA3" s="205"/>
      <c r="AB3" s="205" t="s">
        <v>67</v>
      </c>
      <c r="AC3" s="205"/>
      <c r="AD3" s="205"/>
      <c r="AE3" s="205"/>
      <c r="AF3" s="205"/>
      <c r="AG3" s="205"/>
      <c r="AH3" s="205" t="s">
        <v>66</v>
      </c>
      <c r="AI3" s="205"/>
      <c r="AJ3" s="205" t="s">
        <v>67</v>
      </c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</row>
    <row r="4" spans="1:55">
      <c r="A4" s="204" t="s">
        <v>68</v>
      </c>
      <c r="B4" s="204" t="s">
        <v>69</v>
      </c>
      <c r="C4" s="204" t="s">
        <v>51</v>
      </c>
      <c r="D4" s="204" t="s">
        <v>69</v>
      </c>
      <c r="E4" s="204" t="s">
        <v>51</v>
      </c>
      <c r="F4" s="204" t="s">
        <v>69</v>
      </c>
      <c r="G4" s="204" t="s">
        <v>51</v>
      </c>
      <c r="H4" s="204" t="s">
        <v>69</v>
      </c>
      <c r="I4" s="204" t="s">
        <v>51</v>
      </c>
      <c r="J4" s="204" t="s">
        <v>69</v>
      </c>
      <c r="K4" s="204" t="s">
        <v>51</v>
      </c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</row>
    <row r="5" spans="1:55">
      <c r="A5" s="205" t="s">
        <v>70</v>
      </c>
      <c r="B5" s="205">
        <v>1</v>
      </c>
      <c r="C5" s="205">
        <v>2</v>
      </c>
      <c r="D5" s="205">
        <v>1</v>
      </c>
      <c r="E5" s="205">
        <v>2</v>
      </c>
      <c r="F5" s="205"/>
      <c r="G5" s="205"/>
      <c r="H5" s="205"/>
      <c r="I5" s="205"/>
      <c r="J5" s="205">
        <v>1</v>
      </c>
      <c r="K5" s="205">
        <v>2</v>
      </c>
      <c r="L5" s="205">
        <v>1</v>
      </c>
      <c r="M5" s="205">
        <v>2</v>
      </c>
      <c r="N5" s="205"/>
      <c r="O5" s="205"/>
      <c r="P5" s="205"/>
      <c r="Q5" s="205"/>
      <c r="R5" s="205">
        <v>1</v>
      </c>
      <c r="S5" s="205">
        <v>2</v>
      </c>
      <c r="T5" s="205">
        <v>1</v>
      </c>
      <c r="U5" s="205">
        <v>2</v>
      </c>
      <c r="V5" s="205"/>
      <c r="W5" s="205"/>
      <c r="X5" s="205"/>
      <c r="Y5" s="205"/>
      <c r="Z5" s="205">
        <v>1</v>
      </c>
      <c r="AA5" s="205">
        <v>2</v>
      </c>
      <c r="AB5" s="205">
        <v>1</v>
      </c>
      <c r="AC5" s="205">
        <v>2</v>
      </c>
      <c r="AD5" s="205"/>
      <c r="AE5" s="205"/>
      <c r="AF5" s="205"/>
      <c r="AG5" s="205"/>
      <c r="AH5" s="205">
        <v>1</v>
      </c>
      <c r="AI5" s="205">
        <v>2</v>
      </c>
      <c r="AJ5" s="205">
        <v>1</v>
      </c>
      <c r="AK5" s="205">
        <v>2</v>
      </c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</row>
    <row r="6" spans="1:55">
      <c r="A6" s="206" t="s">
        <v>14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71</v>
      </c>
      <c r="AQ6" s="2"/>
      <c r="AR6" s="2" t="s">
        <v>72</v>
      </c>
      <c r="AS6" s="2" t="s">
        <v>73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07">
        <v>180</v>
      </c>
      <c r="B7" s="208">
        <v>-0.14000000000000001</v>
      </c>
      <c r="C7" s="208">
        <v>-0.05</v>
      </c>
      <c r="D7" s="209">
        <v>-0.14000000000000001</v>
      </c>
      <c r="E7" s="209">
        <v>-0.08</v>
      </c>
      <c r="F7" s="178">
        <v>-0.05</v>
      </c>
      <c r="G7" s="178">
        <v>-0.05</v>
      </c>
      <c r="H7" s="210">
        <v>-7.0000000000000007E-2</v>
      </c>
      <c r="I7" s="210">
        <v>-0.03</v>
      </c>
      <c r="J7" s="179">
        <v>-0.08</v>
      </c>
      <c r="K7" s="179">
        <v>-0.02</v>
      </c>
      <c r="L7" s="29"/>
      <c r="M7" s="29"/>
      <c r="N7" s="2"/>
      <c r="O7" s="2"/>
      <c r="P7" s="2"/>
      <c r="Q7" s="2"/>
      <c r="R7" s="29"/>
      <c r="S7" s="29"/>
      <c r="T7" s="29"/>
      <c r="U7" s="29"/>
      <c r="V7" s="2"/>
      <c r="W7" s="2"/>
      <c r="X7" s="2"/>
      <c r="Y7" s="2"/>
      <c r="Z7" s="29"/>
      <c r="AA7" s="29"/>
      <c r="AB7" s="29"/>
      <c r="AC7" s="29"/>
      <c r="AD7" s="2"/>
      <c r="AE7" s="2"/>
      <c r="AF7" s="2"/>
      <c r="AG7" s="2"/>
      <c r="AH7" s="29"/>
      <c r="AI7" s="29"/>
      <c r="AJ7" s="29"/>
      <c r="AK7" s="29"/>
      <c r="AL7" s="29"/>
      <c r="AM7" s="29"/>
      <c r="AN7" s="29"/>
      <c r="AO7" s="29"/>
      <c r="AP7" s="29">
        <f>AVERAGE(B7:AK7)</f>
        <v>-7.1000000000000008E-2</v>
      </c>
      <c r="AQ7" s="29" t="s">
        <v>74</v>
      </c>
      <c r="AR7" s="29">
        <f>AP7-AP13</f>
        <v>-5.5000000000000007E-2</v>
      </c>
      <c r="AS7" s="211">
        <f>AR7^2</f>
        <v>3.0250000000000008E-3</v>
      </c>
      <c r="AT7" s="29"/>
      <c r="AU7" s="29"/>
      <c r="AV7" s="29"/>
      <c r="AW7" s="29"/>
      <c r="AX7" s="29"/>
      <c r="AY7" s="29"/>
      <c r="AZ7" s="29"/>
      <c r="BA7" s="29"/>
      <c r="BB7" s="29"/>
      <c r="BC7" s="29"/>
    </row>
    <row r="8" spans="1:55">
      <c r="A8" s="212" t="s">
        <v>75</v>
      </c>
      <c r="B8" s="213">
        <f t="shared" ref="B8:K8" si="0">(B7-$AP7)^2</f>
        <v>4.7610000000000005E-3</v>
      </c>
      <c r="C8" s="213">
        <f t="shared" si="0"/>
        <v>4.410000000000002E-4</v>
      </c>
      <c r="D8" s="214">
        <f t="shared" si="0"/>
        <v>4.7610000000000005E-3</v>
      </c>
      <c r="E8" s="214">
        <f t="shared" si="0"/>
        <v>8.0999999999999895E-5</v>
      </c>
      <c r="F8" s="215">
        <f t="shared" si="0"/>
        <v>4.410000000000002E-4</v>
      </c>
      <c r="G8" s="215">
        <f t="shared" si="0"/>
        <v>4.410000000000002E-4</v>
      </c>
      <c r="H8" s="216">
        <f t="shared" si="0"/>
        <v>1.0000000000000019E-6</v>
      </c>
      <c r="I8" s="216">
        <f t="shared" si="0"/>
        <v>1.6810000000000006E-3</v>
      </c>
      <c r="J8" s="217">
        <f t="shared" si="0"/>
        <v>8.0999999999999895E-5</v>
      </c>
      <c r="K8" s="217">
        <f t="shared" si="0"/>
        <v>2.6010000000000004E-3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9"/>
      <c r="AQ8" s="29"/>
      <c r="AR8" s="29"/>
      <c r="AS8" s="211"/>
      <c r="AT8" s="29"/>
      <c r="AU8" s="29"/>
      <c r="AV8" s="29"/>
      <c r="AW8" s="29"/>
      <c r="AX8" s="29"/>
      <c r="AY8" s="29"/>
      <c r="AZ8" s="29"/>
      <c r="BA8" s="29"/>
      <c r="BB8" s="29"/>
      <c r="BC8" s="29"/>
    </row>
    <row r="9" spans="1:55">
      <c r="A9" s="207">
        <v>200</v>
      </c>
      <c r="B9" s="208">
        <v>-0.06</v>
      </c>
      <c r="C9" s="208">
        <v>0.06</v>
      </c>
      <c r="D9" s="209">
        <v>-0.09</v>
      </c>
      <c r="E9" s="209">
        <v>-0.02</v>
      </c>
      <c r="F9" s="178">
        <v>-7.0000000000000007E-2</v>
      </c>
      <c r="G9" s="178">
        <v>0.03</v>
      </c>
      <c r="H9" s="210">
        <v>-0.1</v>
      </c>
      <c r="I9" s="210">
        <v>0.01</v>
      </c>
      <c r="J9" s="179">
        <v>-7.0000000000000007E-2</v>
      </c>
      <c r="K9" s="179">
        <v>7.0000000000000007E-2</v>
      </c>
      <c r="L9" s="29"/>
      <c r="M9" s="29"/>
      <c r="N9" s="2"/>
      <c r="O9" s="2"/>
      <c r="P9" s="2"/>
      <c r="Q9" s="2"/>
      <c r="R9" s="29"/>
      <c r="S9" s="29"/>
      <c r="T9" s="29"/>
      <c r="U9" s="29"/>
      <c r="V9" s="2"/>
      <c r="W9" s="2"/>
      <c r="X9" s="2"/>
      <c r="Y9" s="2"/>
      <c r="Z9" s="29"/>
      <c r="AA9" s="29"/>
      <c r="AB9" s="29"/>
      <c r="AC9" s="29"/>
      <c r="AD9" s="2"/>
      <c r="AE9" s="2"/>
      <c r="AF9" s="2"/>
      <c r="AG9" s="2"/>
      <c r="AH9" s="29"/>
      <c r="AI9" s="29"/>
      <c r="AJ9" s="29"/>
      <c r="AK9" s="29"/>
      <c r="AL9" s="29"/>
      <c r="AM9" s="29"/>
      <c r="AN9" s="29"/>
      <c r="AO9" s="29"/>
      <c r="AP9" s="29">
        <f>AVERAGE(B9:AK9)</f>
        <v>-2.4E-2</v>
      </c>
      <c r="AQ9" s="29" t="s">
        <v>76</v>
      </c>
      <c r="AR9" s="29">
        <f>AP9-AP13</f>
        <v>-8.0000000000000036E-3</v>
      </c>
      <c r="AS9" s="211">
        <f>AR9^2</f>
        <v>6.4000000000000065E-5</v>
      </c>
      <c r="AT9" s="29"/>
      <c r="AU9" s="29"/>
      <c r="AV9" s="29"/>
      <c r="AW9" s="29"/>
      <c r="AX9" s="29"/>
      <c r="AY9" s="29"/>
      <c r="AZ9" s="29"/>
      <c r="BA9" s="29"/>
      <c r="BB9" s="29"/>
      <c r="BC9" s="29"/>
    </row>
    <row r="10" spans="1:55">
      <c r="A10" s="212" t="s">
        <v>77</v>
      </c>
      <c r="B10" s="213">
        <f t="shared" ref="B10:K10" si="1">(B9-$AP9)^2</f>
        <v>1.2959999999999998E-3</v>
      </c>
      <c r="C10" s="213">
        <f t="shared" si="1"/>
        <v>7.0559999999999989E-3</v>
      </c>
      <c r="D10" s="214">
        <f t="shared" si="1"/>
        <v>4.3560000000000005E-3</v>
      </c>
      <c r="E10" s="214">
        <f t="shared" si="1"/>
        <v>1.5999999999999999E-5</v>
      </c>
      <c r="F10" s="215">
        <f t="shared" si="1"/>
        <v>2.1160000000000007E-3</v>
      </c>
      <c r="G10" s="215">
        <f t="shared" si="1"/>
        <v>2.9159999999999998E-3</v>
      </c>
      <c r="H10" s="216">
        <f t="shared" si="1"/>
        <v>5.7760000000000016E-3</v>
      </c>
      <c r="I10" s="216">
        <f t="shared" si="1"/>
        <v>1.1560000000000001E-3</v>
      </c>
      <c r="J10" s="217">
        <f t="shared" si="1"/>
        <v>2.1160000000000007E-3</v>
      </c>
      <c r="K10" s="217">
        <f t="shared" si="1"/>
        <v>8.8360000000000001E-3</v>
      </c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9"/>
      <c r="AQ10" s="29"/>
      <c r="AR10" s="29"/>
      <c r="AS10" s="211"/>
      <c r="AT10" s="29"/>
      <c r="AU10" s="29"/>
      <c r="AV10" s="29"/>
      <c r="AW10" s="29"/>
      <c r="AX10" s="29"/>
      <c r="AY10" s="29"/>
      <c r="AZ10" s="29"/>
      <c r="BA10" s="29"/>
      <c r="BB10" s="29"/>
      <c r="BC10" s="29"/>
    </row>
    <row r="11" spans="1:55">
      <c r="A11" s="207">
        <v>220</v>
      </c>
      <c r="B11" s="208">
        <v>0.03</v>
      </c>
      <c r="C11" s="208">
        <v>0.06</v>
      </c>
      <c r="D11" s="209">
        <v>0.06</v>
      </c>
      <c r="E11" s="209">
        <v>0.05</v>
      </c>
      <c r="F11" s="178">
        <v>0.09</v>
      </c>
      <c r="G11" s="178">
        <v>0.04</v>
      </c>
      <c r="H11" s="210">
        <v>0.05</v>
      </c>
      <c r="I11" s="210">
        <v>0.03</v>
      </c>
      <c r="J11" s="179">
        <v>0.03</v>
      </c>
      <c r="K11" s="179">
        <v>0.03</v>
      </c>
      <c r="L11" s="29"/>
      <c r="M11" s="29"/>
      <c r="N11" s="2"/>
      <c r="O11" s="2"/>
      <c r="P11" s="2"/>
      <c r="Q11" s="2"/>
      <c r="R11" s="29"/>
      <c r="S11" s="29"/>
      <c r="T11" s="29"/>
      <c r="U11" s="29"/>
      <c r="V11" s="2"/>
      <c r="W11" s="2"/>
      <c r="X11" s="2"/>
      <c r="Y11" s="2"/>
      <c r="Z11" s="29"/>
      <c r="AA11" s="29"/>
      <c r="AB11" s="29"/>
      <c r="AC11" s="29"/>
      <c r="AD11" s="2"/>
      <c r="AE11" s="2"/>
      <c r="AF11" s="2"/>
      <c r="AG11" s="2"/>
      <c r="AH11" s="29"/>
      <c r="AI11" s="29"/>
      <c r="AJ11" s="29"/>
      <c r="AK11" s="29"/>
      <c r="AL11" s="29"/>
      <c r="AM11" s="29"/>
      <c r="AN11" s="29"/>
      <c r="AO11" s="29"/>
      <c r="AP11" s="29">
        <f>AVERAGE(B11:AK11)</f>
        <v>4.7000000000000007E-2</v>
      </c>
      <c r="AQ11" s="29" t="s">
        <v>78</v>
      </c>
      <c r="AR11" s="29">
        <f>AP11-AP13</f>
        <v>6.3E-2</v>
      </c>
      <c r="AS11" s="211">
        <f>AR11^2</f>
        <v>3.9690000000000003E-3</v>
      </c>
      <c r="AT11" s="29"/>
      <c r="AU11" s="29"/>
      <c r="AV11" s="29"/>
      <c r="AW11" s="29"/>
      <c r="AX11" s="29"/>
      <c r="AY11" s="29"/>
      <c r="AZ11" s="29"/>
      <c r="BA11" s="29"/>
      <c r="BB11" s="29"/>
      <c r="BC11" s="29"/>
    </row>
    <row r="12" spans="1:55">
      <c r="A12" s="64" t="s">
        <v>79</v>
      </c>
      <c r="B12" s="213">
        <f t="shared" ref="B12:K12" si="2">(B11-$AP11)^2</f>
        <v>2.890000000000003E-4</v>
      </c>
      <c r="C12" s="213">
        <f t="shared" si="2"/>
        <v>1.6899999999999977E-4</v>
      </c>
      <c r="D12" s="214">
        <f t="shared" si="2"/>
        <v>1.6899999999999977E-4</v>
      </c>
      <c r="E12" s="214">
        <f t="shared" si="2"/>
        <v>8.9999999999999748E-6</v>
      </c>
      <c r="F12" s="215">
        <f t="shared" si="2"/>
        <v>1.8489999999999991E-3</v>
      </c>
      <c r="G12" s="215">
        <f t="shared" si="2"/>
        <v>4.9000000000000087E-5</v>
      </c>
      <c r="H12" s="216">
        <f t="shared" si="2"/>
        <v>8.9999999999999748E-6</v>
      </c>
      <c r="I12" s="216">
        <f t="shared" si="2"/>
        <v>2.890000000000003E-4</v>
      </c>
      <c r="J12" s="217">
        <f t="shared" si="2"/>
        <v>2.890000000000003E-4</v>
      </c>
      <c r="K12" s="217">
        <f t="shared" si="2"/>
        <v>2.890000000000003E-4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"/>
      <c r="AQ12" s="2"/>
      <c r="AR12" s="2"/>
      <c r="AS12" s="21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98" t="s">
        <v>80</v>
      </c>
      <c r="AN13" s="299"/>
      <c r="AO13" s="299"/>
      <c r="AP13" s="29">
        <f>AVERAGE(AP7:AP11)</f>
        <v>-1.5999999999999997E-2</v>
      </c>
      <c r="AQ13" s="2" t="s">
        <v>81</v>
      </c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18" t="s">
        <v>82</v>
      </c>
      <c r="B14" s="219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20" t="s">
        <v>83</v>
      </c>
      <c r="B15" s="221">
        <f>(AP18*AS7)+(AP18*AS9)+(AP18*AS11)</f>
        <v>7.0580000000000004E-2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 t="s">
        <v>84</v>
      </c>
      <c r="AM15" s="298" t="s">
        <v>85</v>
      </c>
      <c r="AN15" s="299"/>
      <c r="AO15" s="299"/>
      <c r="AP15" s="2">
        <f>COUNT(AP7:AP11)</f>
        <v>3</v>
      </c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20" t="s">
        <v>86</v>
      </c>
      <c r="B16" s="221">
        <f>(B15)/(B17)</f>
        <v>3.5290000000000002E-2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 t="s">
        <v>87</v>
      </c>
      <c r="AM16" s="298" t="s">
        <v>88</v>
      </c>
      <c r="AN16" s="299"/>
      <c r="AO16" s="299"/>
      <c r="AP16" s="2">
        <f>AP18*AP15</f>
        <v>30</v>
      </c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22" t="s">
        <v>89</v>
      </c>
      <c r="B17" s="223">
        <f>AP15-1</f>
        <v>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2" t="s">
        <v>90</v>
      </c>
      <c r="AM18" s="298" t="s">
        <v>91</v>
      </c>
      <c r="AN18" s="299"/>
      <c r="AO18" s="299"/>
      <c r="AP18" s="105">
        <f>COUNT(B7:AO7)</f>
        <v>10</v>
      </c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18" t="s">
        <v>92</v>
      </c>
      <c r="B19" s="219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20" t="s">
        <v>93</v>
      </c>
      <c r="B20" s="221">
        <f>SUM(B21:B23)</f>
        <v>5.4339999999999999E-2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24" t="s">
        <v>94</v>
      </c>
      <c r="B21" s="225">
        <f>SUM(B8:AO8)</f>
        <v>1.5290000000000002E-2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24" t="s">
        <v>95</v>
      </c>
      <c r="B22" s="225">
        <f>SUM(B10:AO10)</f>
        <v>3.5639999999999998E-2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24" t="s">
        <v>96</v>
      </c>
      <c r="B23" s="225">
        <f>SUM(B12:AO12)</f>
        <v>3.4099999999999994E-3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20" t="s">
        <v>97</v>
      </c>
      <c r="B24" s="221">
        <f>B20/B25</f>
        <v>2.0125925925925927E-3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22" t="s">
        <v>98</v>
      </c>
      <c r="B25" s="226">
        <f>AP16-AP15</f>
        <v>27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18" t="s">
        <v>99</v>
      </c>
      <c r="B27" s="100" t="s">
        <v>100</v>
      </c>
      <c r="C27" s="100"/>
      <c r="D27" s="100" t="s">
        <v>101</v>
      </c>
      <c r="E27" s="100" t="s">
        <v>102</v>
      </c>
      <c r="F27" s="100"/>
      <c r="G27" s="100"/>
      <c r="H27" s="100"/>
      <c r="I27" s="100" t="s">
        <v>103</v>
      </c>
      <c r="J27" s="100"/>
      <c r="K27" s="219"/>
      <c r="L27" s="227">
        <f>B28-A39</f>
        <v>14.180466151965405</v>
      </c>
      <c r="M27" s="2" t="s">
        <v>104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20" t="s">
        <v>105</v>
      </c>
      <c r="B28" s="228">
        <f>B16/B24</f>
        <v>17.534596981965404</v>
      </c>
      <c r="C28" s="2"/>
      <c r="D28" s="2" t="s">
        <v>106</v>
      </c>
      <c r="E28" s="2" t="s">
        <v>107</v>
      </c>
      <c r="F28" s="2"/>
      <c r="G28" s="2"/>
      <c r="H28" s="2"/>
      <c r="I28" s="2" t="s">
        <v>108</v>
      </c>
      <c r="J28" s="2"/>
      <c r="K28" s="229"/>
      <c r="L28" s="227">
        <f>A39-B28</f>
        <v>-14.180466151965405</v>
      </c>
      <c r="M28" s="2" t="s">
        <v>109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100"/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30"/>
      <c r="B32" s="230"/>
      <c r="C32" s="230"/>
      <c r="D32" s="230"/>
      <c r="E32" s="230"/>
      <c r="F32" s="74"/>
      <c r="G32" s="74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74"/>
      <c r="B33" s="74"/>
      <c r="C33" s="74"/>
      <c r="D33" s="74"/>
      <c r="E33" s="74"/>
      <c r="F33" s="74"/>
      <c r="G33" s="74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161"/>
      <c r="B34" s="161"/>
      <c r="C34" s="161"/>
      <c r="D34" s="161"/>
      <c r="E34" s="161"/>
      <c r="F34" s="161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18" t="s">
        <v>110</v>
      </c>
      <c r="B37" s="100"/>
      <c r="C37" s="100"/>
      <c r="D37" s="100"/>
      <c r="E37" s="219"/>
      <c r="F37" s="231" t="s">
        <v>111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20" t="s">
        <v>112</v>
      </c>
      <c r="B38" s="2" t="s">
        <v>113</v>
      </c>
      <c r="C38" s="2">
        <f>B17</f>
        <v>2</v>
      </c>
      <c r="D38" s="2" t="s">
        <v>114</v>
      </c>
      <c r="E38" s="229">
        <f>B25</f>
        <v>27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232">
        <v>3.3541308299999999</v>
      </c>
      <c r="B39" s="3"/>
      <c r="C39" s="3"/>
      <c r="D39" s="3"/>
      <c r="E39" s="23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18" t="s">
        <v>115</v>
      </c>
      <c r="B41" s="103"/>
      <c r="C41" s="103"/>
      <c r="D41" s="103"/>
      <c r="E41" s="103"/>
      <c r="F41" s="103"/>
      <c r="G41" s="103"/>
      <c r="H41" s="234"/>
      <c r="I41" s="76"/>
      <c r="J41" s="76"/>
      <c r="K41" s="76"/>
      <c r="L41" s="7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35">
        <f>(B15)/(B15+B20)</f>
        <v>0.5650016010246558</v>
      </c>
      <c r="B42" s="76"/>
      <c r="C42" s="76"/>
      <c r="D42" s="76"/>
      <c r="E42" s="76"/>
      <c r="F42" s="76"/>
      <c r="G42" s="76"/>
      <c r="H42" s="236"/>
      <c r="I42" s="105">
        <v>0.01</v>
      </c>
      <c r="J42" s="2" t="s">
        <v>116</v>
      </c>
      <c r="K42" s="76"/>
      <c r="L42" s="237" t="s">
        <v>117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38">
        <f>100*A42</f>
        <v>56.500160102465578</v>
      </c>
      <c r="B43" s="2" t="s">
        <v>118</v>
      </c>
      <c r="C43" s="76"/>
      <c r="D43" s="76"/>
      <c r="E43" s="76"/>
      <c r="F43" s="76"/>
      <c r="G43" s="76"/>
      <c r="H43" s="236"/>
      <c r="I43" s="105">
        <v>0.06</v>
      </c>
      <c r="J43" s="2" t="s">
        <v>119</v>
      </c>
      <c r="K43" s="76"/>
      <c r="L43" s="7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39" t="s">
        <v>120</v>
      </c>
      <c r="B44" s="240" t="s">
        <v>121</v>
      </c>
      <c r="C44" s="3" t="s">
        <v>122</v>
      </c>
      <c r="D44" s="107"/>
      <c r="E44" s="107"/>
      <c r="F44" s="107"/>
      <c r="G44" s="107"/>
      <c r="H44" s="241"/>
      <c r="I44" s="105">
        <v>0.14000000000000001</v>
      </c>
      <c r="J44" s="2" t="s">
        <v>123</v>
      </c>
      <c r="K44" s="76"/>
      <c r="L44" s="7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107"/>
      <c r="B45" s="107"/>
      <c r="C45" s="107"/>
      <c r="D45" s="107"/>
      <c r="E45" s="107"/>
      <c r="F45" s="107"/>
      <c r="G45" s="107"/>
      <c r="H45" s="107"/>
      <c r="I45" s="76"/>
      <c r="J45" s="76"/>
      <c r="K45" s="76"/>
      <c r="L45" s="7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20" t="s">
        <v>124</v>
      </c>
      <c r="B46" s="2" t="s">
        <v>125</v>
      </c>
      <c r="C46" s="76"/>
      <c r="D46" s="76"/>
      <c r="E46" s="76"/>
      <c r="F46" s="76"/>
      <c r="G46" s="76"/>
      <c r="H46" s="236"/>
      <c r="I46" s="105">
        <v>0.1</v>
      </c>
      <c r="J46" s="2" t="s">
        <v>116</v>
      </c>
      <c r="K46" s="76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42">
        <f>SQRT(A42^2)/(1-(A42^2))</f>
        <v>0.82994102680197723</v>
      </c>
      <c r="B47" s="1" t="s">
        <v>121</v>
      </c>
      <c r="C47" s="76"/>
      <c r="D47" s="76"/>
      <c r="E47" s="76"/>
      <c r="F47" s="76"/>
      <c r="G47" s="76"/>
      <c r="H47" s="236"/>
      <c r="I47" s="105">
        <v>0.25</v>
      </c>
      <c r="J47" s="2" t="s">
        <v>119</v>
      </c>
      <c r="K47" s="76"/>
      <c r="L47" s="7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43"/>
      <c r="B48" s="107"/>
      <c r="C48" s="107"/>
      <c r="D48" s="107"/>
      <c r="E48" s="107"/>
      <c r="F48" s="107"/>
      <c r="G48" s="107"/>
      <c r="H48" s="241"/>
      <c r="I48" s="105">
        <v>0.4</v>
      </c>
      <c r="J48" s="2" t="s">
        <v>123</v>
      </c>
      <c r="K48" s="76"/>
      <c r="L48" s="7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107"/>
      <c r="B49" s="107"/>
      <c r="C49" s="107"/>
      <c r="D49" s="107"/>
      <c r="E49" s="107"/>
      <c r="F49" s="107"/>
      <c r="G49" s="107"/>
      <c r="H49" s="107"/>
      <c r="I49" s="76"/>
      <c r="J49" s="76"/>
      <c r="K49" s="76"/>
      <c r="L49" s="7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20" t="s">
        <v>126</v>
      </c>
      <c r="B50" s="2" t="s">
        <v>127</v>
      </c>
      <c r="C50" s="76"/>
      <c r="D50" s="76"/>
      <c r="E50" s="76"/>
      <c r="F50" s="76"/>
      <c r="G50" s="76"/>
      <c r="H50" s="236"/>
      <c r="I50" s="76"/>
      <c r="J50" s="76"/>
      <c r="K50" s="76"/>
      <c r="L50" s="76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244">
        <f>(B15-(B17*B24))/(B15+B20+B24)</f>
        <v>0.5243319580529765</v>
      </c>
      <c r="B51" s="1" t="s">
        <v>121</v>
      </c>
      <c r="C51" s="76"/>
      <c r="D51" s="76"/>
      <c r="E51" s="76"/>
      <c r="F51" s="76"/>
      <c r="G51" s="76"/>
      <c r="H51" s="236"/>
      <c r="I51" s="105">
        <v>0.01</v>
      </c>
      <c r="J51" s="2" t="s">
        <v>116</v>
      </c>
      <c r="K51" s="76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45"/>
      <c r="B52" s="76"/>
      <c r="C52" s="76"/>
      <c r="D52" s="76"/>
      <c r="E52" s="76"/>
      <c r="F52" s="76"/>
      <c r="G52" s="76"/>
      <c r="H52" s="236"/>
      <c r="I52" s="105">
        <v>0.06</v>
      </c>
      <c r="J52" s="2" t="s">
        <v>119</v>
      </c>
      <c r="K52" s="76"/>
      <c r="L52" s="7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46" t="s">
        <v>128</v>
      </c>
      <c r="B53" s="107"/>
      <c r="C53" s="107"/>
      <c r="D53" s="107"/>
      <c r="E53" s="107"/>
      <c r="F53" s="107"/>
      <c r="G53" s="107"/>
      <c r="H53" s="241"/>
      <c r="I53" s="105">
        <v>0.14000000000000001</v>
      </c>
      <c r="J53" s="2" t="s">
        <v>123</v>
      </c>
      <c r="K53" s="76"/>
      <c r="L53" s="7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" t="s">
        <v>129</v>
      </c>
      <c r="B56" s="2" t="s">
        <v>130</v>
      </c>
      <c r="C56" s="76"/>
      <c r="D56" s="76"/>
      <c r="E56" s="76"/>
      <c r="F56" s="76"/>
      <c r="G56" s="237" t="s">
        <v>131</v>
      </c>
      <c r="H56" s="76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A57" s="76"/>
      <c r="B57" s="76"/>
      <c r="C57" s="76"/>
      <c r="D57" s="2" t="s">
        <v>132</v>
      </c>
      <c r="E57" s="84">
        <f>B24/AP18</f>
        <v>2.0125925925925926E-4</v>
      </c>
      <c r="F57" s="76"/>
      <c r="G57" s="76"/>
      <c r="H57" s="76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" t="s">
        <v>133</v>
      </c>
      <c r="B58" s="176">
        <f>E58/SQRT(E57)</f>
        <v>5.0047272463594563</v>
      </c>
      <c r="C58" s="76"/>
      <c r="D58" s="2" t="s">
        <v>134</v>
      </c>
      <c r="E58" s="84">
        <f>ABS(AP11-AP9)</f>
        <v>7.1000000000000008E-2</v>
      </c>
      <c r="F58" s="76"/>
      <c r="G58" s="76"/>
      <c r="H58" s="76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" t="s">
        <v>135</v>
      </c>
      <c r="B59" s="176">
        <f>E59/SQRT(E57)</f>
        <v>3.3129884588576686</v>
      </c>
      <c r="C59" s="76"/>
      <c r="D59" s="2" t="s">
        <v>134</v>
      </c>
      <c r="E59" s="84">
        <f>ABS(AP9-AP7)</f>
        <v>4.7000000000000007E-2</v>
      </c>
      <c r="F59" s="76"/>
      <c r="G59" s="76"/>
      <c r="H59" s="76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 t="s">
        <v>136</v>
      </c>
      <c r="B60" s="176">
        <f>E60/SQRT(E57)</f>
        <v>8.3177157052171253</v>
      </c>
      <c r="C60" s="76"/>
      <c r="D60" s="2" t="s">
        <v>134</v>
      </c>
      <c r="E60" s="84">
        <f>ABS(AP11-AP7)</f>
        <v>0.11800000000000002</v>
      </c>
      <c r="F60" s="76"/>
      <c r="G60" s="76"/>
      <c r="H60" s="76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76"/>
      <c r="B61" s="76"/>
      <c r="C61" s="76"/>
      <c r="D61" s="76"/>
      <c r="E61" s="76"/>
      <c r="F61" s="76"/>
      <c r="G61" s="76"/>
      <c r="H61" s="76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137</v>
      </c>
      <c r="B62" s="237" t="s">
        <v>138</v>
      </c>
      <c r="C62" s="76"/>
      <c r="D62" s="76"/>
      <c r="E62" s="76"/>
      <c r="F62" s="76"/>
      <c r="G62" s="76"/>
      <c r="H62" s="76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A63" s="2" t="s">
        <v>139</v>
      </c>
      <c r="B63" s="84">
        <v>3.51</v>
      </c>
      <c r="C63" s="76"/>
      <c r="D63" s="76"/>
      <c r="E63" s="76"/>
      <c r="F63" s="76"/>
      <c r="G63" s="76"/>
      <c r="H63" s="76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47" t="s">
        <v>140</v>
      </c>
      <c r="B64" s="105">
        <v>3.5059999999999998</v>
      </c>
      <c r="C64" s="76"/>
      <c r="D64" s="76"/>
      <c r="E64" s="76"/>
      <c r="F64" s="76"/>
      <c r="G64" s="76"/>
      <c r="H64" s="76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47" t="s">
        <v>141</v>
      </c>
      <c r="B65" s="105">
        <v>3.508</v>
      </c>
      <c r="C65" s="76"/>
      <c r="D65" s="76"/>
      <c r="E65" s="76"/>
      <c r="F65" s="76"/>
      <c r="G65" s="76"/>
      <c r="H65" s="76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04"/>
      <c r="B72" s="303"/>
      <c r="C72" s="299"/>
      <c r="D72" s="299"/>
      <c r="E72" s="299"/>
      <c r="F72" s="299"/>
      <c r="G72" s="299"/>
      <c r="H72" s="299"/>
      <c r="I72" s="299"/>
      <c r="J72" s="299"/>
      <c r="K72" s="299"/>
      <c r="L72" s="303"/>
      <c r="M72" s="299"/>
      <c r="N72" s="299"/>
      <c r="O72" s="299"/>
      <c r="P72" s="299"/>
      <c r="Q72" s="299"/>
      <c r="R72" s="299"/>
      <c r="S72" s="299"/>
      <c r="T72" s="299"/>
      <c r="U72" s="299"/>
      <c r="V72" s="303"/>
      <c r="W72" s="299"/>
      <c r="X72" s="299"/>
      <c r="Y72" s="299"/>
      <c r="Z72" s="299"/>
      <c r="AA72" s="299"/>
      <c r="AB72" s="299"/>
      <c r="AC72" s="299"/>
      <c r="AD72" s="299"/>
      <c r="AE72" s="299"/>
      <c r="AF72" s="303"/>
      <c r="AG72" s="299"/>
      <c r="AH72" s="299"/>
      <c r="AI72" s="299"/>
      <c r="AJ72" s="299"/>
      <c r="AK72" s="299"/>
      <c r="AL72" s="299"/>
      <c r="AM72" s="299"/>
      <c r="AN72" s="299"/>
      <c r="AO72" s="299"/>
      <c r="AP72" s="303"/>
      <c r="AQ72" s="299"/>
      <c r="AR72" s="299"/>
      <c r="AS72" s="299"/>
      <c r="AT72" s="299"/>
      <c r="AU72" s="299"/>
      <c r="AV72" s="299"/>
      <c r="AW72" s="299"/>
      <c r="AX72" s="299"/>
      <c r="AY72" s="299"/>
      <c r="AZ72" s="204"/>
      <c r="BA72" s="204"/>
      <c r="BB72" s="204"/>
      <c r="BC72" s="204"/>
    </row>
    <row r="73" spans="1:55">
      <c r="A73" s="248"/>
      <c r="B73" s="248"/>
      <c r="C73" s="248"/>
      <c r="D73" s="248"/>
      <c r="E73" s="248"/>
      <c r="F73" s="29"/>
      <c r="G73" s="248"/>
      <c r="H73" s="248"/>
      <c r="I73" s="248"/>
      <c r="J73" s="248"/>
      <c r="K73" s="276"/>
      <c r="L73" s="248"/>
      <c r="M73" s="248"/>
      <c r="N73" s="248"/>
      <c r="O73" s="248"/>
      <c r="P73" s="29"/>
      <c r="Q73" s="248"/>
      <c r="R73" s="248"/>
      <c r="S73" s="248"/>
      <c r="T73" s="248"/>
      <c r="U73" s="276"/>
      <c r="V73" s="248"/>
      <c r="W73" s="248"/>
      <c r="X73" s="248"/>
      <c r="Y73" s="248"/>
      <c r="Z73" s="29"/>
      <c r="AA73" s="248"/>
      <c r="AB73" s="248"/>
      <c r="AC73" s="248"/>
      <c r="AD73" s="248"/>
      <c r="AE73" s="276"/>
      <c r="AF73" s="248"/>
      <c r="AG73" s="248"/>
      <c r="AH73" s="248"/>
      <c r="AI73" s="248"/>
      <c r="AJ73" s="276"/>
      <c r="AK73" s="248"/>
      <c r="AL73" s="248"/>
      <c r="AM73" s="248"/>
      <c r="AN73" s="248"/>
      <c r="AO73" s="276"/>
      <c r="AP73" s="248"/>
      <c r="AQ73" s="248"/>
      <c r="AR73" s="248"/>
      <c r="AS73" s="248"/>
      <c r="AT73" s="276"/>
      <c r="AU73" s="248"/>
      <c r="AV73" s="248"/>
      <c r="AW73" s="248"/>
      <c r="AX73" s="248"/>
      <c r="AY73" s="276"/>
      <c r="AZ73" s="248"/>
      <c r="BA73" s="248"/>
      <c r="BB73" s="248"/>
      <c r="BC73" s="248"/>
    </row>
    <row r="74" spans="1:55">
      <c r="A74" s="2"/>
      <c r="B74" s="2"/>
      <c r="C74" s="2"/>
      <c r="D74" s="2"/>
      <c r="E74" s="2"/>
      <c r="F74" s="29"/>
      <c r="G74" s="2"/>
      <c r="H74" s="2"/>
      <c r="I74" s="2"/>
      <c r="J74" s="2"/>
      <c r="K74" s="29"/>
      <c r="L74" s="29"/>
      <c r="M74" s="29"/>
      <c r="N74" s="29"/>
      <c r="O74" s="29"/>
      <c r="P74" s="29"/>
      <c r="Q74" s="2"/>
      <c r="R74" s="2"/>
      <c r="S74" s="2"/>
      <c r="T74" s="2"/>
      <c r="U74" s="29"/>
      <c r="V74" s="29"/>
      <c r="W74" s="29"/>
      <c r="X74" s="29"/>
      <c r="Y74" s="29"/>
      <c r="Z74" s="29"/>
      <c r="AA74" s="2"/>
      <c r="AB74" s="2"/>
      <c r="AC74" s="2"/>
      <c r="AD74" s="2"/>
      <c r="AE74" s="29"/>
      <c r="AF74" s="29"/>
      <c r="AG74" s="29"/>
      <c r="AH74" s="29"/>
      <c r="AI74" s="29"/>
      <c r="AJ74" s="29"/>
      <c r="AK74" s="2"/>
      <c r="AL74" s="2"/>
      <c r="AM74" s="2"/>
      <c r="AN74" s="2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"/>
      <c r="BA74" s="2"/>
      <c r="BB74" s="2"/>
      <c r="BC74" s="2"/>
    </row>
    <row r="75" spans="1:55">
      <c r="A75" s="2"/>
      <c r="B75" s="2"/>
      <c r="C75" s="2"/>
      <c r="D75" s="84"/>
      <c r="E75" s="84"/>
      <c r="F75" s="29"/>
      <c r="G75" s="84"/>
      <c r="H75" s="84"/>
      <c r="I75" s="84"/>
      <c r="J75" s="84"/>
      <c r="K75" s="29"/>
      <c r="L75" s="84"/>
      <c r="M75" s="84"/>
      <c r="N75" s="84"/>
      <c r="O75" s="84"/>
      <c r="P75" s="29"/>
      <c r="Q75" s="84"/>
      <c r="R75" s="84"/>
      <c r="S75" s="84"/>
      <c r="T75" s="84"/>
      <c r="U75" s="29"/>
      <c r="V75" s="84"/>
      <c r="W75" s="84"/>
      <c r="X75" s="84"/>
      <c r="Y75" s="84"/>
      <c r="Z75" s="29"/>
      <c r="AA75" s="84"/>
      <c r="AB75" s="84"/>
      <c r="AC75" s="84"/>
      <c r="AD75" s="84"/>
      <c r="AE75" s="29"/>
      <c r="AF75" s="84"/>
      <c r="AG75" s="84"/>
      <c r="AH75" s="84"/>
      <c r="AI75" s="84"/>
      <c r="AJ75" s="29"/>
      <c r="AK75" s="84"/>
      <c r="AL75" s="84"/>
      <c r="AM75" s="84"/>
      <c r="AN75" s="84"/>
      <c r="AO75" s="29"/>
      <c r="AP75" s="84"/>
      <c r="AQ75" s="84"/>
      <c r="AR75" s="84"/>
      <c r="AS75" s="84"/>
      <c r="AT75" s="29"/>
      <c r="AU75" s="84"/>
      <c r="AV75" s="84"/>
      <c r="AW75" s="84"/>
      <c r="AX75" s="84"/>
      <c r="AY75" s="29"/>
      <c r="AZ75" s="2"/>
      <c r="BA75" s="2"/>
      <c r="BB75" s="2"/>
      <c r="BC75" s="2"/>
    </row>
    <row r="76" spans="1:55">
      <c r="A76" s="64"/>
      <c r="B76" s="64"/>
      <c r="C76" s="64"/>
      <c r="D76" s="64"/>
      <c r="E76" s="64"/>
      <c r="F76" s="26"/>
      <c r="G76" s="26"/>
      <c r="H76" s="26"/>
      <c r="I76" s="26"/>
      <c r="J76" s="26"/>
      <c r="K76" s="26"/>
      <c r="L76" s="64"/>
      <c r="M76" s="64"/>
      <c r="N76" s="64"/>
      <c r="O76" s="64"/>
      <c r="P76" s="26"/>
      <c r="Q76" s="64"/>
      <c r="R76" s="64"/>
      <c r="S76" s="64"/>
      <c r="T76" s="64"/>
      <c r="U76" s="26"/>
      <c r="V76" s="64"/>
      <c r="W76" s="64"/>
      <c r="X76" s="64"/>
      <c r="Y76" s="64"/>
      <c r="Z76" s="26"/>
      <c r="AA76" s="64"/>
      <c r="AB76" s="64"/>
      <c r="AC76" s="64"/>
      <c r="AD76" s="64"/>
      <c r="AE76" s="26"/>
      <c r="AF76" s="64"/>
      <c r="AG76" s="64"/>
      <c r="AH76" s="64"/>
      <c r="AI76" s="64"/>
      <c r="AJ76" s="26"/>
      <c r="AK76" s="64"/>
      <c r="AL76" s="64"/>
      <c r="AM76" s="64"/>
      <c r="AN76" s="64"/>
      <c r="AO76" s="26"/>
      <c r="AP76" s="64"/>
      <c r="AQ76" s="64"/>
      <c r="AR76" s="64"/>
      <c r="AS76" s="64"/>
      <c r="AT76" s="26"/>
      <c r="AU76" s="64"/>
      <c r="AV76" s="64"/>
      <c r="AW76" s="64"/>
      <c r="AX76" s="64"/>
      <c r="AY76" s="26"/>
      <c r="AZ76" s="64"/>
      <c r="BA76" s="64"/>
      <c r="BB76" s="64"/>
      <c r="BC76" s="64"/>
    </row>
    <row r="77" spans="1:55">
      <c r="A77" s="2"/>
      <c r="B77" s="2"/>
      <c r="C77" s="2"/>
      <c r="D77" s="2"/>
      <c r="E77" s="2"/>
      <c r="F77" s="29"/>
      <c r="G77" s="29"/>
      <c r="H77" s="29"/>
      <c r="I77" s="29"/>
      <c r="J77" s="29"/>
      <c r="K77" s="29"/>
      <c r="L77" s="2"/>
      <c r="M77" s="2"/>
      <c r="N77" s="2"/>
      <c r="O77" s="2"/>
      <c r="P77" s="29"/>
      <c r="Q77" s="2"/>
      <c r="R77" s="2"/>
      <c r="S77" s="2"/>
      <c r="T77" s="2"/>
      <c r="U77" s="29"/>
      <c r="V77" s="2"/>
      <c r="W77" s="2"/>
      <c r="X77" s="2"/>
      <c r="Y77" s="2"/>
      <c r="Z77" s="29"/>
      <c r="AA77" s="2"/>
      <c r="AB77" s="2"/>
      <c r="AC77" s="2"/>
      <c r="AD77" s="2"/>
      <c r="AE77" s="29"/>
      <c r="AF77" s="2"/>
      <c r="AG77" s="2"/>
      <c r="AH77" s="2"/>
      <c r="AI77" s="2"/>
      <c r="AJ77" s="29"/>
      <c r="AK77" s="2"/>
      <c r="AL77" s="2"/>
      <c r="AM77" s="2"/>
      <c r="AN77" s="2"/>
      <c r="AO77" s="29"/>
      <c r="AP77" s="2"/>
      <c r="AQ77" s="2"/>
      <c r="AR77" s="2"/>
      <c r="AS77" s="2"/>
      <c r="AT77" s="29"/>
      <c r="AU77" s="2"/>
      <c r="AV77" s="2"/>
      <c r="AW77" s="2"/>
      <c r="AX77" s="2"/>
      <c r="AY77" s="29"/>
      <c r="AZ77" s="2"/>
      <c r="BA77" s="2"/>
      <c r="BB77" s="2"/>
      <c r="BC77" s="2"/>
    </row>
    <row r="78" spans="1:55">
      <c r="A78" s="2"/>
      <c r="B78" s="84"/>
      <c r="C78" s="84"/>
      <c r="D78" s="84"/>
      <c r="E78" s="84"/>
      <c r="F78" s="84"/>
      <c r="G78" s="105"/>
      <c r="H78" s="105"/>
      <c r="I78" s="105"/>
      <c r="J78" s="105"/>
      <c r="K78" s="84"/>
      <c r="L78" s="84"/>
      <c r="M78" s="84"/>
      <c r="N78" s="84"/>
      <c r="O78" s="84"/>
      <c r="P78" s="84"/>
      <c r="Q78" s="105"/>
      <c r="R78" s="105"/>
      <c r="S78" s="105"/>
      <c r="T78" s="105"/>
      <c r="U78" s="84"/>
      <c r="V78" s="84"/>
      <c r="W78" s="84"/>
      <c r="X78" s="84"/>
      <c r="Y78" s="84"/>
      <c r="Z78" s="84"/>
      <c r="AA78" s="105"/>
      <c r="AB78" s="105"/>
      <c r="AC78" s="105"/>
      <c r="AD78" s="105"/>
      <c r="AE78" s="84"/>
      <c r="AF78" s="84"/>
      <c r="AG78" s="84"/>
      <c r="AH78" s="84"/>
      <c r="AI78" s="84"/>
      <c r="AJ78" s="84"/>
      <c r="AK78" s="105"/>
      <c r="AL78" s="105"/>
      <c r="AM78" s="105"/>
      <c r="AN78" s="105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2"/>
      <c r="BA78" s="2"/>
      <c r="BB78" s="2"/>
      <c r="BC78" s="2"/>
    </row>
    <row r="79" spans="1:55">
      <c r="A79" s="2"/>
      <c r="B79" s="105"/>
      <c r="C79" s="25"/>
      <c r="D79" s="105"/>
      <c r="E79" s="25"/>
      <c r="F79" s="84"/>
      <c r="G79" s="105"/>
      <c r="H79" s="25"/>
      <c r="I79" s="105"/>
      <c r="J79" s="25"/>
      <c r="K79" s="84"/>
      <c r="L79" s="105"/>
      <c r="M79" s="105"/>
      <c r="N79" s="84"/>
      <c r="O79" s="84"/>
      <c r="P79" s="84"/>
      <c r="Q79" s="105"/>
      <c r="R79" s="105"/>
      <c r="S79" s="84"/>
      <c r="T79" s="84"/>
      <c r="U79" s="84"/>
      <c r="V79" s="105"/>
      <c r="W79" s="105"/>
      <c r="X79" s="84"/>
      <c r="Y79" s="84"/>
      <c r="Z79" s="84"/>
      <c r="AA79" s="105"/>
      <c r="AB79" s="105"/>
      <c r="AC79" s="84"/>
      <c r="AD79" s="84"/>
      <c r="AE79" s="84"/>
      <c r="AF79" s="105"/>
      <c r="AG79" s="105"/>
      <c r="AH79" s="84"/>
      <c r="AI79" s="84"/>
      <c r="AJ79" s="84"/>
      <c r="AK79" s="105"/>
      <c r="AL79" s="105"/>
      <c r="AM79" s="84"/>
      <c r="AN79" s="84"/>
      <c r="AO79" s="84"/>
      <c r="AP79" s="105"/>
      <c r="AQ79" s="105"/>
      <c r="AR79" s="84"/>
      <c r="AS79" s="84"/>
      <c r="AT79" s="84"/>
      <c r="AU79" s="105"/>
      <c r="AV79" s="105"/>
      <c r="AW79" s="84"/>
      <c r="AX79" s="84"/>
      <c r="AY79" s="84"/>
      <c r="AZ79" s="2"/>
      <c r="BA79" s="2"/>
      <c r="BB79" s="2"/>
      <c r="BC79" s="2"/>
    </row>
    <row r="80" spans="1:55">
      <c r="A80" s="2"/>
      <c r="B80" s="2"/>
      <c r="C80" s="2"/>
      <c r="D80" s="2"/>
      <c r="E80" s="2"/>
      <c r="F80" s="26"/>
      <c r="G80" s="2"/>
      <c r="H80" s="2"/>
      <c r="I80" s="2"/>
      <c r="J80" s="2"/>
      <c r="K80" s="26"/>
      <c r="L80" s="2"/>
      <c r="M80" s="2"/>
      <c r="N80" s="2"/>
      <c r="O80" s="2"/>
      <c r="P80" s="26"/>
      <c r="Q80" s="2"/>
      <c r="R80" s="2"/>
      <c r="S80" s="2"/>
      <c r="T80" s="2"/>
      <c r="U80" s="26"/>
      <c r="V80" s="2"/>
      <c r="W80" s="2"/>
      <c r="X80" s="2"/>
      <c r="Y80" s="2"/>
      <c r="Z80" s="26"/>
      <c r="AA80" s="2"/>
      <c r="AB80" s="2"/>
      <c r="AC80" s="2"/>
      <c r="AD80" s="2"/>
      <c r="AE80" s="26"/>
      <c r="AF80" s="2"/>
      <c r="AG80" s="2"/>
      <c r="AH80" s="2"/>
      <c r="AI80" s="2"/>
      <c r="AJ80" s="26"/>
      <c r="AK80" s="2"/>
      <c r="AL80" s="2"/>
      <c r="AM80" s="2"/>
      <c r="AN80" s="2"/>
      <c r="AO80" s="26"/>
      <c r="AP80" s="2"/>
      <c r="AQ80" s="2"/>
      <c r="AR80" s="2"/>
      <c r="AS80" s="2"/>
      <c r="AT80" s="26"/>
      <c r="AU80" s="2"/>
      <c r="AV80" s="2"/>
      <c r="AW80" s="2"/>
      <c r="AX80" s="2"/>
      <c r="AY80" s="26"/>
      <c r="AZ80" s="2"/>
      <c r="BA80" s="2"/>
      <c r="BB80" s="2"/>
      <c r="BC80" s="2"/>
    </row>
    <row r="81" spans="1:55">
      <c r="A81" s="2"/>
      <c r="B81" s="2"/>
      <c r="C81" s="2"/>
      <c r="D81" s="2"/>
      <c r="E81" s="2"/>
      <c r="F81" s="29"/>
      <c r="G81" s="2"/>
      <c r="H81" s="2"/>
      <c r="I81" s="2"/>
      <c r="J81" s="2"/>
      <c r="K81" s="29"/>
      <c r="L81" s="2"/>
      <c r="M81" s="2"/>
      <c r="N81" s="2"/>
      <c r="O81" s="2"/>
      <c r="P81" s="29"/>
      <c r="Q81" s="2"/>
      <c r="R81" s="2"/>
      <c r="S81" s="2"/>
      <c r="T81" s="2"/>
      <c r="U81" s="29"/>
      <c r="V81" s="2"/>
      <c r="W81" s="2"/>
      <c r="X81" s="2"/>
      <c r="Y81" s="2"/>
      <c r="Z81" s="29"/>
      <c r="AA81" s="2"/>
      <c r="AB81" s="2"/>
      <c r="AC81" s="2"/>
      <c r="AD81" s="2"/>
      <c r="AE81" s="29"/>
      <c r="AF81" s="2"/>
      <c r="AG81" s="2"/>
      <c r="AH81" s="2"/>
      <c r="AI81" s="2"/>
      <c r="AJ81" s="29"/>
      <c r="AK81" s="2"/>
      <c r="AL81" s="2"/>
      <c r="AM81" s="2"/>
      <c r="AN81" s="2"/>
      <c r="AO81" s="29"/>
      <c r="AP81" s="2"/>
      <c r="AQ81" s="2"/>
      <c r="AR81" s="2"/>
      <c r="AS81" s="2"/>
      <c r="AT81" s="29"/>
      <c r="AU81" s="2"/>
      <c r="AV81" s="2"/>
      <c r="AW81" s="2"/>
      <c r="AX81" s="2"/>
      <c r="AY81" s="29"/>
      <c r="AZ81" s="2"/>
      <c r="BA81" s="2"/>
      <c r="BB81" s="2"/>
      <c r="BC81" s="2"/>
    </row>
    <row r="82" spans="1:55">
      <c r="A82" s="2"/>
      <c r="B82" s="29"/>
      <c r="C82" s="29"/>
      <c r="D82" s="29"/>
      <c r="E82" s="29"/>
      <c r="F82" s="29"/>
      <c r="G82" s="2"/>
      <c r="H82" s="2"/>
      <c r="I82" s="2"/>
      <c r="J82" s="2"/>
      <c r="K82" s="29"/>
      <c r="L82" s="29"/>
      <c r="M82" s="29"/>
      <c r="N82" s="29"/>
      <c r="O82" s="29"/>
      <c r="P82" s="29"/>
      <c r="Q82" s="2"/>
      <c r="R82" s="2"/>
      <c r="S82" s="2"/>
      <c r="T82" s="2"/>
      <c r="U82" s="29"/>
      <c r="V82" s="29"/>
      <c r="W82" s="29"/>
      <c r="X82" s="29"/>
      <c r="Y82" s="29"/>
      <c r="Z82" s="29"/>
      <c r="AA82" s="2"/>
      <c r="AB82" s="2"/>
      <c r="AC82" s="2"/>
      <c r="AD82" s="2"/>
      <c r="AE82" s="29"/>
      <c r="AF82" s="29"/>
      <c r="AG82" s="29"/>
      <c r="AH82" s="29"/>
      <c r="AI82" s="29"/>
      <c r="AJ82" s="29"/>
      <c r="AK82" s="2"/>
      <c r="AL82" s="2"/>
      <c r="AM82" s="2"/>
      <c r="AN82" s="2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"/>
      <c r="BA82" s="2"/>
      <c r="BB82" s="2"/>
      <c r="BC82" s="2"/>
    </row>
    <row r="83" spans="1:55">
      <c r="A83" s="2"/>
      <c r="B83" s="84"/>
      <c r="C83" s="84"/>
      <c r="D83" s="84"/>
      <c r="E83" s="84"/>
      <c r="F83" s="29"/>
      <c r="G83" s="84"/>
      <c r="H83" s="84"/>
      <c r="I83" s="84"/>
      <c r="J83" s="84"/>
      <c r="K83" s="29"/>
      <c r="L83" s="84"/>
      <c r="M83" s="84"/>
      <c r="N83" s="84"/>
      <c r="O83" s="84"/>
      <c r="P83" s="29"/>
      <c r="Q83" s="84"/>
      <c r="R83" s="84"/>
      <c r="S83" s="84"/>
      <c r="T83" s="84"/>
      <c r="U83" s="29"/>
      <c r="V83" s="84"/>
      <c r="W83" s="84"/>
      <c r="X83" s="84"/>
      <c r="Y83" s="84"/>
      <c r="Z83" s="29"/>
      <c r="AA83" s="84"/>
      <c r="AB83" s="84"/>
      <c r="AC83" s="84"/>
      <c r="AD83" s="84"/>
      <c r="AE83" s="29"/>
      <c r="AF83" s="84"/>
      <c r="AG83" s="84"/>
      <c r="AH83" s="84"/>
      <c r="AI83" s="84"/>
      <c r="AJ83" s="29"/>
      <c r="AK83" s="84"/>
      <c r="AL83" s="84"/>
      <c r="AM83" s="84"/>
      <c r="AN83" s="84"/>
      <c r="AO83" s="29"/>
      <c r="AP83" s="84"/>
      <c r="AQ83" s="84"/>
      <c r="AR83" s="84"/>
      <c r="AS83" s="84"/>
      <c r="AT83" s="29"/>
      <c r="AU83" s="84"/>
      <c r="AV83" s="84"/>
      <c r="AW83" s="84"/>
      <c r="AX83" s="84"/>
      <c r="AY83" s="29"/>
      <c r="AZ83" s="2"/>
      <c r="BA83" s="2"/>
      <c r="BB83" s="2"/>
      <c r="BC83" s="2"/>
    </row>
    <row r="84" spans="1:55">
      <c r="A84" s="2"/>
      <c r="B84" s="2"/>
      <c r="C84" s="2"/>
      <c r="D84" s="2"/>
      <c r="E84" s="2"/>
      <c r="F84" s="26"/>
      <c r="G84" s="2"/>
      <c r="H84" s="2"/>
      <c r="I84" s="2"/>
      <c r="J84" s="2"/>
      <c r="K84" s="26"/>
      <c r="L84" s="2"/>
      <c r="M84" s="2"/>
      <c r="N84" s="2"/>
      <c r="O84" s="2"/>
      <c r="P84" s="26"/>
      <c r="Q84" s="2"/>
      <c r="R84" s="2"/>
      <c r="S84" s="2"/>
      <c r="T84" s="2"/>
      <c r="U84" s="26"/>
      <c r="V84" s="2"/>
      <c r="W84" s="2"/>
      <c r="X84" s="2"/>
      <c r="Y84" s="2"/>
      <c r="Z84" s="26"/>
      <c r="AA84" s="2"/>
      <c r="AB84" s="2"/>
      <c r="AC84" s="2"/>
      <c r="AD84" s="2"/>
      <c r="AE84" s="26"/>
      <c r="AF84" s="2"/>
      <c r="AG84" s="2"/>
      <c r="AH84" s="2"/>
      <c r="AI84" s="2"/>
      <c r="AJ84" s="26"/>
      <c r="AK84" s="2"/>
      <c r="AL84" s="2"/>
      <c r="AM84" s="2"/>
      <c r="AN84" s="2"/>
      <c r="AO84" s="26"/>
      <c r="AP84" s="2"/>
      <c r="AQ84" s="2"/>
      <c r="AR84" s="2"/>
      <c r="AS84" s="2"/>
      <c r="AT84" s="26"/>
      <c r="AU84" s="2"/>
      <c r="AV84" s="2"/>
      <c r="AW84" s="2"/>
      <c r="AX84" s="2"/>
      <c r="AY84" s="26"/>
      <c r="AZ84" s="2"/>
      <c r="BA84" s="2"/>
      <c r="BB84" s="2"/>
      <c r="BC84" s="2"/>
    </row>
    <row r="85" spans="1:55">
      <c r="A85" s="2"/>
      <c r="B85" s="2"/>
      <c r="C85" s="2"/>
      <c r="D85" s="2"/>
      <c r="E85" s="2"/>
      <c r="F85" s="29"/>
      <c r="G85" s="2"/>
      <c r="H85" s="2"/>
      <c r="I85" s="2"/>
      <c r="J85" s="2"/>
      <c r="K85" s="29"/>
      <c r="L85" s="2"/>
      <c r="M85" s="2"/>
      <c r="N85" s="2"/>
      <c r="O85" s="2"/>
      <c r="P85" s="29"/>
      <c r="Q85" s="2"/>
      <c r="R85" s="2"/>
      <c r="S85" s="2"/>
      <c r="T85" s="2"/>
      <c r="U85" s="29"/>
      <c r="V85" s="2"/>
      <c r="W85" s="2"/>
      <c r="X85" s="2"/>
      <c r="Y85" s="2"/>
      <c r="Z85" s="29"/>
      <c r="AA85" s="2"/>
      <c r="AB85" s="2"/>
      <c r="AC85" s="2"/>
      <c r="AD85" s="2"/>
      <c r="AE85" s="29"/>
      <c r="AF85" s="2"/>
      <c r="AG85" s="2"/>
      <c r="AH85" s="2"/>
      <c r="AI85" s="2"/>
      <c r="AJ85" s="29"/>
      <c r="AK85" s="2"/>
      <c r="AL85" s="2"/>
      <c r="AM85" s="2"/>
      <c r="AN85" s="2"/>
      <c r="AO85" s="29"/>
      <c r="AP85" s="2"/>
      <c r="AQ85" s="2"/>
      <c r="AR85" s="2"/>
      <c r="AS85" s="2"/>
      <c r="AT85" s="29"/>
      <c r="AU85" s="2"/>
      <c r="AV85" s="2"/>
      <c r="AW85" s="2"/>
      <c r="AX85" s="2"/>
      <c r="AY85" s="29"/>
      <c r="AZ85" s="2"/>
      <c r="BA85" s="2"/>
      <c r="BB85" s="2"/>
      <c r="BC85" s="2"/>
    </row>
    <row r="86" spans="1:5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</row>
    <row r="87" spans="1:5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</row>
    <row r="88" spans="1:5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</row>
    <row r="89" spans="1:5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</row>
    <row r="90" spans="1:5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1:5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1:5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</row>
    <row r="105" spans="1:5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</row>
    <row r="106" spans="1:5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</row>
    <row r="107" spans="1:5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</row>
    <row r="108" spans="1:5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</row>
    <row r="110" spans="1:5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</row>
    <row r="111" spans="1:5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</row>
    <row r="112" spans="1:5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  <row r="858" spans="1:5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</row>
    <row r="859" spans="1:5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</row>
    <row r="860" spans="1:5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</row>
    <row r="861" spans="1:5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</row>
    <row r="862" spans="1:5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</row>
    <row r="863" spans="1:5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</row>
    <row r="864" spans="1:5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</row>
    <row r="865" spans="1:5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</row>
    <row r="866" spans="1:5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</row>
    <row r="867" spans="1:5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</row>
    <row r="868" spans="1:5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</row>
    <row r="869" spans="1:5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</row>
    <row r="870" spans="1:5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</row>
    <row r="871" spans="1:5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</row>
    <row r="872" spans="1:5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</row>
    <row r="873" spans="1:5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</row>
    <row r="874" spans="1:5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</row>
    <row r="875" spans="1:5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</row>
    <row r="876" spans="1:5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</row>
    <row r="877" spans="1:5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</row>
    <row r="878" spans="1:5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</row>
    <row r="879" spans="1:5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</row>
    <row r="880" spans="1:5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</row>
    <row r="881" spans="1:5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</row>
    <row r="882" spans="1:5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</row>
    <row r="883" spans="1:5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</row>
    <row r="884" spans="1:5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</row>
    <row r="885" spans="1:5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</row>
    <row r="886" spans="1:5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</row>
    <row r="887" spans="1:5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</row>
    <row r="888" spans="1:5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</row>
    <row r="889" spans="1:5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</row>
    <row r="890" spans="1:5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</row>
    <row r="891" spans="1:5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</row>
    <row r="892" spans="1:5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</row>
    <row r="893" spans="1:5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</row>
    <row r="894" spans="1:5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</row>
    <row r="895" spans="1:5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</row>
    <row r="896" spans="1:5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</row>
    <row r="897" spans="1:5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</row>
    <row r="898" spans="1:5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</row>
    <row r="899" spans="1:5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</row>
    <row r="900" spans="1:5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</row>
    <row r="901" spans="1:5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</row>
    <row r="902" spans="1:5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</row>
    <row r="903" spans="1:5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</row>
    <row r="904" spans="1:5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</row>
    <row r="905" spans="1:5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</row>
    <row r="906" spans="1:5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</row>
    <row r="907" spans="1:5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</row>
    <row r="908" spans="1:5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</row>
    <row r="909" spans="1:5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</row>
    <row r="910" spans="1:5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</row>
    <row r="911" spans="1:5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</row>
    <row r="912" spans="1:5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</row>
    <row r="913" spans="1:5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</row>
    <row r="914" spans="1:5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</row>
    <row r="915" spans="1:5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</row>
    <row r="916" spans="1:5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</row>
    <row r="917" spans="1:5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</row>
    <row r="918" spans="1:5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</row>
    <row r="919" spans="1:5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</row>
    <row r="920" spans="1:5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</row>
    <row r="921" spans="1:5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</row>
    <row r="922" spans="1:5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</row>
    <row r="923" spans="1:5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</row>
    <row r="924" spans="1:5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</row>
    <row r="925" spans="1:5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</row>
    <row r="926" spans="1:5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</row>
    <row r="927" spans="1:5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</row>
    <row r="928" spans="1:5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</row>
    <row r="929" spans="1:5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</row>
    <row r="930" spans="1:5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</row>
    <row r="931" spans="1:5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</row>
    <row r="932" spans="1:5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</row>
    <row r="933" spans="1:5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</row>
    <row r="934" spans="1:5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</row>
    <row r="935" spans="1:5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</row>
    <row r="936" spans="1:5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</row>
    <row r="937" spans="1:5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</row>
    <row r="938" spans="1:5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</row>
    <row r="939" spans="1:5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</row>
    <row r="940" spans="1:5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</row>
    <row r="941" spans="1:5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</row>
    <row r="942" spans="1:5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</row>
    <row r="943" spans="1:5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</row>
    <row r="944" spans="1:5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</row>
    <row r="945" spans="1:5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</row>
    <row r="946" spans="1:5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</row>
    <row r="947" spans="1:5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</row>
    <row r="948" spans="1:5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</row>
    <row r="949" spans="1:5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</row>
    <row r="950" spans="1:5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</row>
    <row r="951" spans="1:5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</row>
    <row r="952" spans="1:5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</row>
    <row r="953" spans="1:5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</row>
    <row r="954" spans="1:5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</row>
    <row r="955" spans="1: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</row>
    <row r="956" spans="1:5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</row>
    <row r="957" spans="1:5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</row>
    <row r="958" spans="1:5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</row>
    <row r="959" spans="1:5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</row>
    <row r="960" spans="1:5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</row>
    <row r="961" spans="1:5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</row>
    <row r="962" spans="1:5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</row>
    <row r="963" spans="1:5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</row>
    <row r="964" spans="1:5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</row>
    <row r="965" spans="1:5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</row>
    <row r="966" spans="1:5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</row>
    <row r="967" spans="1:5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</row>
    <row r="968" spans="1:5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</row>
    <row r="969" spans="1:5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</row>
    <row r="970" spans="1:5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</row>
    <row r="971" spans="1:5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</row>
    <row r="972" spans="1:5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</row>
    <row r="973" spans="1:5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</row>
    <row r="974" spans="1:5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</row>
    <row r="975" spans="1:5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</row>
    <row r="976" spans="1:5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</row>
    <row r="977" spans="1:5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</row>
    <row r="978" spans="1:5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</row>
    <row r="979" spans="1:5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</row>
    <row r="980" spans="1:5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</row>
    <row r="981" spans="1:5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</row>
    <row r="982" spans="1:5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</row>
    <row r="983" spans="1:5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</row>
    <row r="984" spans="1:5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</row>
    <row r="985" spans="1:5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</row>
    <row r="986" spans="1:5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</row>
    <row r="987" spans="1:5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</row>
    <row r="988" spans="1:5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</row>
    <row r="989" spans="1:5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</row>
    <row r="990" spans="1:5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</row>
    <row r="991" spans="1:5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</row>
    <row r="992" spans="1:5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</row>
    <row r="993" spans="1:5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</row>
    <row r="994" spans="1:5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</row>
    <row r="995" spans="1:5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</row>
    <row r="996" spans="1:5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</row>
    <row r="997" spans="1:5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</row>
    <row r="998" spans="1:5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</row>
    <row r="999" spans="1:5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</row>
    <row r="1000" spans="1:5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</row>
    <row r="1001" spans="1:5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</row>
    <row r="1002" spans="1:5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</row>
    <row r="1003" spans="1:5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</row>
    <row r="1004" spans="1:5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</row>
    <row r="1005" spans="1:5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</row>
    <row r="1006" spans="1:5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</row>
    <row r="1007" spans="1:5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</row>
    <row r="1008" spans="1:5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</row>
    <row r="1009" spans="1:5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</row>
    <row r="1010" spans="1:5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</row>
    <row r="1011" spans="1:5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</row>
    <row r="1012" spans="1:5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</row>
    <row r="1013" spans="1:5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</row>
    <row r="1014" spans="1:5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</row>
    <row r="1015" spans="1:5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</row>
    <row r="1016" spans="1:5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</row>
    <row r="1017" spans="1:5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</row>
    <row r="1018" spans="1:5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</row>
    <row r="1019" spans="1:5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</row>
    <row r="1020" spans="1:5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</row>
    <row r="1021" spans="1:5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</row>
    <row r="1022" spans="1:5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</row>
    <row r="1023" spans="1:5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</row>
    <row r="1024" spans="1:5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</row>
    <row r="1025" spans="1:5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</row>
    <row r="1026" spans="1:5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</row>
    <row r="1027" spans="1:5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</row>
    <row r="1028" spans="1:5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</row>
    <row r="1029" spans="1:5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</row>
    <row r="1030" spans="1:5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</row>
    <row r="1031" spans="1:5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</row>
    <row r="1032" spans="1:5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</row>
    <row r="1033" spans="1:5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</row>
  </sheetData>
  <mergeCells count="14">
    <mergeCell ref="AP72:AY72"/>
    <mergeCell ref="B2:C2"/>
    <mergeCell ref="D2:E2"/>
    <mergeCell ref="F2:G2"/>
    <mergeCell ref="H2:I2"/>
    <mergeCell ref="J2:K2"/>
    <mergeCell ref="AM13:AO13"/>
    <mergeCell ref="AM15:AO15"/>
    <mergeCell ref="AM16:AO16"/>
    <mergeCell ref="AM18:AO18"/>
    <mergeCell ref="B72:K72"/>
    <mergeCell ref="L72:U72"/>
    <mergeCell ref="V72:AE72"/>
    <mergeCell ref="AF72:AO72"/>
  </mergeCells>
  <conditionalFormatting sqref="A42">
    <cfRule type="cellIs" dxfId="144" priority="3" operator="greaterThanOrEqual">
      <formula>0.14</formula>
    </cfRule>
    <cfRule type="cellIs" dxfId="143" priority="4" operator="greaterThanOrEqual">
      <formula>0.06</formula>
    </cfRule>
    <cfRule type="cellIs" dxfId="142" priority="5" operator="greaterThanOrEqual">
      <formula>0.01</formula>
    </cfRule>
  </conditionalFormatting>
  <conditionalFormatting sqref="A47">
    <cfRule type="cellIs" dxfId="141" priority="6" operator="greaterThanOrEqual">
      <formula>0.4</formula>
    </cfRule>
    <cfRule type="cellIs" dxfId="140" priority="7" operator="greaterThanOrEqual">
      <formula>0.25</formula>
    </cfRule>
    <cfRule type="cellIs" dxfId="139" priority="8" operator="greaterThanOrEqual">
      <formula>0.1</formula>
    </cfRule>
  </conditionalFormatting>
  <conditionalFormatting sqref="A51">
    <cfRule type="cellIs" dxfId="138" priority="9" operator="greaterThanOrEqual">
      <formula>0.14</formula>
    </cfRule>
    <cfRule type="cellIs" dxfId="137" priority="10" operator="greaterThanOrEqual">
      <formula>0.06</formula>
    </cfRule>
    <cfRule type="cellIs" dxfId="136" priority="11" operator="greaterThanOrEqual">
      <formula>0.01</formula>
    </cfRule>
  </conditionalFormatting>
  <conditionalFormatting sqref="B58:B60">
    <cfRule type="cellIs" dxfId="135" priority="1" operator="greaterThan">
      <formula>3.506</formula>
    </cfRule>
    <cfRule type="cellIs" dxfId="134" priority="2" operator="lessThan">
      <formula>3.506</formula>
    </cfRule>
  </conditionalFormatting>
  <conditionalFormatting sqref="L27">
    <cfRule type="cellIs" dxfId="133" priority="12" operator="greaterThan">
      <formula>0</formula>
    </cfRule>
  </conditionalFormatting>
  <hyperlinks>
    <hyperlink ref="F37" r:id="rId1" xr:uid="{00000000-0004-0000-0300-000000000000}"/>
    <hyperlink ref="L42" r:id="rId2" location=":~:text=ANOVA%20%2D%20(Partial)%20Eta%20Squared&amp;text=%CE%B72%20%3D%200.01%20indicates%20a,0.14%20indicates%20a%20large%20effect." xr:uid="{00000000-0004-0000-0300-000001000000}"/>
    <hyperlink ref="G56" r:id="rId3" xr:uid="{00000000-0004-0000-0300-000002000000}"/>
    <hyperlink ref="B62" r:id="rId4" xr:uid="{00000000-0004-0000-0300-000003000000}"/>
    <hyperlink ref="A64" r:id="rId5" xr:uid="{00000000-0004-0000-0300-000004000000}"/>
    <hyperlink ref="A65" r:id="rId6" xr:uid="{00000000-0004-0000-0300-000005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BC1039"/>
  <sheetViews>
    <sheetView workbookViewId="0"/>
  </sheetViews>
  <sheetFormatPr defaultColWidth="14.42578125" defaultRowHeight="15" customHeight="1"/>
  <cols>
    <col min="2" max="2" width="14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11" width="5.85546875" customWidth="1"/>
    <col min="12" max="12" width="7.85546875" customWidth="1"/>
    <col min="13" max="13" width="5.85546875" customWidth="1"/>
    <col min="14" max="19" width="5.85546875" hidden="1" customWidth="1"/>
    <col min="20" max="20" width="7" hidden="1" customWidth="1"/>
    <col min="21" max="21" width="5.85546875" hidden="1" customWidth="1"/>
    <col min="22" max="25" width="7" hidden="1" customWidth="1"/>
    <col min="26" max="29" width="5.85546875" hidden="1" customWidth="1"/>
    <col min="30" max="33" width="7" hidden="1" customWidth="1"/>
    <col min="34" max="37" width="5.85546875" hidden="1" customWidth="1"/>
    <col min="38" max="41" width="7" customWidth="1"/>
    <col min="42" max="42" width="6.140625" customWidth="1"/>
    <col min="43" max="44" width="6.85546875" customWidth="1"/>
    <col min="45" max="45" width="8.8554687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161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04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204" t="s">
        <v>64</v>
      </c>
      <c r="B2" s="303">
        <v>1</v>
      </c>
      <c r="C2" s="299"/>
      <c r="D2" s="303">
        <v>2</v>
      </c>
      <c r="E2" s="299"/>
      <c r="F2" s="303">
        <v>3</v>
      </c>
      <c r="G2" s="299"/>
      <c r="H2" s="303">
        <v>4</v>
      </c>
      <c r="I2" s="299"/>
      <c r="J2" s="303">
        <v>5</v>
      </c>
      <c r="K2" s="299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</row>
    <row r="3" spans="1:55">
      <c r="A3" s="205" t="s">
        <v>65</v>
      </c>
      <c r="B3" s="205" t="s">
        <v>66</v>
      </c>
      <c r="C3" s="205"/>
      <c r="D3" s="205" t="s">
        <v>67</v>
      </c>
      <c r="E3" s="205"/>
      <c r="F3" s="205"/>
      <c r="G3" s="205"/>
      <c r="H3" s="205"/>
      <c r="I3" s="205"/>
      <c r="J3" s="205" t="s">
        <v>66</v>
      </c>
      <c r="K3" s="205"/>
      <c r="L3" s="205" t="s">
        <v>67</v>
      </c>
      <c r="M3" s="205"/>
      <c r="N3" s="205"/>
      <c r="O3" s="205"/>
      <c r="P3" s="205"/>
      <c r="Q3" s="205"/>
      <c r="R3" s="205" t="s">
        <v>66</v>
      </c>
      <c r="S3" s="205"/>
      <c r="T3" s="205" t="s">
        <v>67</v>
      </c>
      <c r="U3" s="205"/>
      <c r="V3" s="205"/>
      <c r="W3" s="205"/>
      <c r="X3" s="205"/>
      <c r="Y3" s="205"/>
      <c r="Z3" s="205" t="s">
        <v>66</v>
      </c>
      <c r="AA3" s="205"/>
      <c r="AB3" s="205" t="s">
        <v>67</v>
      </c>
      <c r="AC3" s="205"/>
      <c r="AD3" s="205"/>
      <c r="AE3" s="205"/>
      <c r="AF3" s="205"/>
      <c r="AG3" s="205"/>
      <c r="AH3" s="205" t="s">
        <v>66</v>
      </c>
      <c r="AI3" s="205"/>
      <c r="AJ3" s="205" t="s">
        <v>67</v>
      </c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</row>
    <row r="4" spans="1:55">
      <c r="A4" s="204" t="s">
        <v>68</v>
      </c>
      <c r="B4" s="204" t="s">
        <v>69</v>
      </c>
      <c r="C4" s="204" t="s">
        <v>51</v>
      </c>
      <c r="D4" s="204" t="s">
        <v>69</v>
      </c>
      <c r="E4" s="204" t="s">
        <v>51</v>
      </c>
      <c r="F4" s="204" t="s">
        <v>69</v>
      </c>
      <c r="G4" s="204" t="s">
        <v>51</v>
      </c>
      <c r="H4" s="204" t="s">
        <v>69</v>
      </c>
      <c r="I4" s="204" t="s">
        <v>51</v>
      </c>
      <c r="J4" s="204" t="s">
        <v>69</v>
      </c>
      <c r="K4" s="204" t="s">
        <v>51</v>
      </c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</row>
    <row r="5" spans="1:55">
      <c r="A5" s="205" t="s">
        <v>70</v>
      </c>
      <c r="B5" s="205">
        <v>1</v>
      </c>
      <c r="C5" s="205">
        <v>2</v>
      </c>
      <c r="D5" s="205">
        <v>1</v>
      </c>
      <c r="E5" s="205">
        <v>2</v>
      </c>
      <c r="F5" s="205"/>
      <c r="G5" s="205"/>
      <c r="H5" s="205"/>
      <c r="I5" s="205"/>
      <c r="J5" s="205">
        <v>1</v>
      </c>
      <c r="K5" s="205">
        <v>2</v>
      </c>
      <c r="L5" s="205">
        <v>1</v>
      </c>
      <c r="M5" s="205">
        <v>2</v>
      </c>
      <c r="N5" s="205"/>
      <c r="O5" s="205"/>
      <c r="P5" s="205"/>
      <c r="Q5" s="205"/>
      <c r="R5" s="205">
        <v>1</v>
      </c>
      <c r="S5" s="205">
        <v>2</v>
      </c>
      <c r="T5" s="205">
        <v>1</v>
      </c>
      <c r="U5" s="205">
        <v>2</v>
      </c>
      <c r="V5" s="205"/>
      <c r="W5" s="205"/>
      <c r="X5" s="205"/>
      <c r="Y5" s="205"/>
      <c r="Z5" s="205">
        <v>1</v>
      </c>
      <c r="AA5" s="205">
        <v>2</v>
      </c>
      <c r="AB5" s="205">
        <v>1</v>
      </c>
      <c r="AC5" s="205">
        <v>2</v>
      </c>
      <c r="AD5" s="205"/>
      <c r="AE5" s="205"/>
      <c r="AF5" s="205"/>
      <c r="AG5" s="205"/>
      <c r="AH5" s="205">
        <v>1</v>
      </c>
      <c r="AI5" s="205">
        <v>2</v>
      </c>
      <c r="AJ5" s="205">
        <v>1</v>
      </c>
      <c r="AK5" s="205">
        <v>2</v>
      </c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</row>
    <row r="6" spans="1:55">
      <c r="A6" s="206" t="s">
        <v>14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71</v>
      </c>
      <c r="AQ6" s="2"/>
      <c r="AR6" s="2" t="s">
        <v>72</v>
      </c>
      <c r="AS6" s="2" t="s">
        <v>73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07">
        <v>180</v>
      </c>
      <c r="B7" s="208">
        <v>-0.14000000000000001</v>
      </c>
      <c r="C7" s="208">
        <v>-0.05</v>
      </c>
      <c r="D7" s="209">
        <v>-0.14000000000000001</v>
      </c>
      <c r="E7" s="209">
        <v>-0.08</v>
      </c>
      <c r="F7" s="178">
        <v>-0.05</v>
      </c>
      <c r="G7" s="178">
        <v>-0.05</v>
      </c>
      <c r="H7" s="210">
        <v>-7.0000000000000007E-2</v>
      </c>
      <c r="I7" s="210">
        <v>-0.03</v>
      </c>
      <c r="J7" s="179">
        <v>-0.08</v>
      </c>
      <c r="K7" s="179">
        <v>-0.02</v>
      </c>
      <c r="L7" s="29"/>
      <c r="M7" s="29"/>
      <c r="N7" s="2"/>
      <c r="O7" s="2"/>
      <c r="P7" s="2"/>
      <c r="Q7" s="2"/>
      <c r="R7" s="29"/>
      <c r="S7" s="29"/>
      <c r="T7" s="29"/>
      <c r="U7" s="29"/>
      <c r="V7" s="2"/>
      <c r="W7" s="2"/>
      <c r="X7" s="2"/>
      <c r="Y7" s="2"/>
      <c r="Z7" s="29"/>
      <c r="AA7" s="29"/>
      <c r="AB7" s="29"/>
      <c r="AC7" s="29"/>
      <c r="AD7" s="2"/>
      <c r="AE7" s="2"/>
      <c r="AF7" s="2"/>
      <c r="AG7" s="2"/>
      <c r="AH7" s="29"/>
      <c r="AI7" s="29"/>
      <c r="AJ7" s="29"/>
      <c r="AK7" s="29"/>
      <c r="AL7" s="29"/>
      <c r="AM7" s="29"/>
      <c r="AN7" s="29"/>
      <c r="AO7" s="29"/>
      <c r="AP7" s="29">
        <f>AVERAGE(B7:AK7)</f>
        <v>-7.1000000000000008E-2</v>
      </c>
      <c r="AQ7" s="29" t="s">
        <v>74</v>
      </c>
      <c r="AR7" s="29">
        <f>AP7-AP17</f>
        <v>-5.1200000000000009E-2</v>
      </c>
      <c r="AS7" s="211">
        <f>AR7^2</f>
        <v>2.6214400000000009E-3</v>
      </c>
      <c r="AT7" s="29"/>
      <c r="AU7" s="29"/>
      <c r="AV7" s="29"/>
      <c r="AW7" s="29"/>
      <c r="AX7" s="29"/>
      <c r="AY7" s="29"/>
      <c r="AZ7" s="29"/>
      <c r="BA7" s="29"/>
      <c r="BB7" s="29"/>
      <c r="BC7" s="29"/>
    </row>
    <row r="8" spans="1:55">
      <c r="A8" s="212" t="s">
        <v>75</v>
      </c>
      <c r="B8" s="213">
        <f t="shared" ref="B8:K8" si="0">(B7-$AP7)^2</f>
        <v>4.7610000000000005E-3</v>
      </c>
      <c r="C8" s="213">
        <f t="shared" si="0"/>
        <v>4.410000000000002E-4</v>
      </c>
      <c r="D8" s="214">
        <f t="shared" si="0"/>
        <v>4.7610000000000005E-3</v>
      </c>
      <c r="E8" s="214">
        <f t="shared" si="0"/>
        <v>8.0999999999999895E-5</v>
      </c>
      <c r="F8" s="215">
        <f t="shared" si="0"/>
        <v>4.410000000000002E-4</v>
      </c>
      <c r="G8" s="215">
        <f t="shared" si="0"/>
        <v>4.410000000000002E-4</v>
      </c>
      <c r="H8" s="216">
        <f t="shared" si="0"/>
        <v>1.0000000000000019E-6</v>
      </c>
      <c r="I8" s="216">
        <f t="shared" si="0"/>
        <v>1.6810000000000006E-3</v>
      </c>
      <c r="J8" s="217">
        <f t="shared" si="0"/>
        <v>8.0999999999999895E-5</v>
      </c>
      <c r="K8" s="217">
        <f t="shared" si="0"/>
        <v>2.6010000000000004E-3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9"/>
      <c r="AQ8" s="29"/>
      <c r="AR8" s="29"/>
      <c r="AS8" s="211"/>
      <c r="AT8" s="29"/>
      <c r="AU8" s="29"/>
      <c r="AV8" s="29"/>
      <c r="AW8" s="29"/>
      <c r="AX8" s="29"/>
      <c r="AY8" s="29"/>
      <c r="AZ8" s="29"/>
      <c r="BA8" s="29"/>
      <c r="BB8" s="29"/>
      <c r="BC8" s="29"/>
    </row>
    <row r="9" spans="1:55">
      <c r="A9" s="207">
        <v>200</v>
      </c>
      <c r="B9" s="208">
        <v>-0.06</v>
      </c>
      <c r="C9" s="208">
        <v>0.06</v>
      </c>
      <c r="D9" s="209">
        <v>-0.09</v>
      </c>
      <c r="E9" s="209">
        <v>-0.02</v>
      </c>
      <c r="F9" s="178">
        <v>-7.0000000000000007E-2</v>
      </c>
      <c r="G9" s="178">
        <v>0.03</v>
      </c>
      <c r="H9" s="210">
        <v>-0.1</v>
      </c>
      <c r="I9" s="210">
        <v>0.01</v>
      </c>
      <c r="J9" s="179">
        <v>-7.0000000000000007E-2</v>
      </c>
      <c r="K9" s="179">
        <v>7.0000000000000007E-2</v>
      </c>
      <c r="L9" s="29"/>
      <c r="M9" s="29"/>
      <c r="N9" s="2"/>
      <c r="O9" s="2"/>
      <c r="P9" s="2"/>
      <c r="Q9" s="2"/>
      <c r="R9" s="29"/>
      <c r="S9" s="29"/>
      <c r="T9" s="29"/>
      <c r="U9" s="29"/>
      <c r="V9" s="2"/>
      <c r="W9" s="2"/>
      <c r="X9" s="2"/>
      <c r="Y9" s="2"/>
      <c r="Z9" s="29"/>
      <c r="AA9" s="29"/>
      <c r="AB9" s="29"/>
      <c r="AC9" s="29"/>
      <c r="AD9" s="2"/>
      <c r="AE9" s="2"/>
      <c r="AF9" s="2"/>
      <c r="AG9" s="2"/>
      <c r="AH9" s="29"/>
      <c r="AI9" s="29"/>
      <c r="AJ9" s="29"/>
      <c r="AK9" s="29"/>
      <c r="AL9" s="29"/>
      <c r="AM9" s="29"/>
      <c r="AN9" s="29"/>
      <c r="AO9" s="29"/>
      <c r="AP9" s="29">
        <f>AVERAGE(B9:AK9)</f>
        <v>-2.4E-2</v>
      </c>
      <c r="AQ9" s="29" t="s">
        <v>76</v>
      </c>
      <c r="AR9" s="29">
        <f>AP9-AP17</f>
        <v>-4.2000000000000023E-3</v>
      </c>
      <c r="AS9" s="211">
        <f>AR9^2</f>
        <v>1.7640000000000021E-5</v>
      </c>
      <c r="AT9" s="29"/>
      <c r="AU9" s="29"/>
      <c r="AV9" s="29"/>
      <c r="AW9" s="29"/>
      <c r="AX9" s="29"/>
      <c r="AY9" s="29"/>
      <c r="AZ9" s="29"/>
      <c r="BA9" s="29"/>
      <c r="BB9" s="29"/>
      <c r="BC9" s="29"/>
    </row>
    <row r="10" spans="1:55">
      <c r="A10" s="212" t="s">
        <v>77</v>
      </c>
      <c r="B10" s="213">
        <f t="shared" ref="B10:K10" si="1">(B9-$AP9)^2</f>
        <v>1.2959999999999998E-3</v>
      </c>
      <c r="C10" s="213">
        <f t="shared" si="1"/>
        <v>7.0559999999999989E-3</v>
      </c>
      <c r="D10" s="214">
        <f t="shared" si="1"/>
        <v>4.3560000000000005E-3</v>
      </c>
      <c r="E10" s="214">
        <f t="shared" si="1"/>
        <v>1.5999999999999999E-5</v>
      </c>
      <c r="F10" s="215">
        <f t="shared" si="1"/>
        <v>2.1160000000000007E-3</v>
      </c>
      <c r="G10" s="215">
        <f t="shared" si="1"/>
        <v>2.9159999999999998E-3</v>
      </c>
      <c r="H10" s="216">
        <f t="shared" si="1"/>
        <v>5.7760000000000016E-3</v>
      </c>
      <c r="I10" s="216">
        <f t="shared" si="1"/>
        <v>1.1560000000000001E-3</v>
      </c>
      <c r="J10" s="217">
        <f t="shared" si="1"/>
        <v>2.1160000000000007E-3</v>
      </c>
      <c r="K10" s="217">
        <f t="shared" si="1"/>
        <v>8.8360000000000001E-3</v>
      </c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9"/>
      <c r="AQ10" s="29"/>
      <c r="AR10" s="29"/>
      <c r="AS10" s="211"/>
      <c r="AT10" s="29"/>
      <c r="AU10" s="29"/>
      <c r="AV10" s="29"/>
      <c r="AW10" s="29"/>
      <c r="AX10" s="29"/>
      <c r="AY10" s="29"/>
      <c r="AZ10" s="29"/>
      <c r="BA10" s="29"/>
      <c r="BB10" s="29"/>
      <c r="BC10" s="29"/>
    </row>
    <row r="11" spans="1:55">
      <c r="A11" s="207">
        <v>220</v>
      </c>
      <c r="B11" s="208">
        <v>0.03</v>
      </c>
      <c r="C11" s="208">
        <v>0.06</v>
      </c>
      <c r="D11" s="209">
        <v>0.06</v>
      </c>
      <c r="E11" s="209">
        <v>0.05</v>
      </c>
      <c r="F11" s="178">
        <v>0.09</v>
      </c>
      <c r="G11" s="178">
        <v>0.04</v>
      </c>
      <c r="H11" s="210">
        <v>0.05</v>
      </c>
      <c r="I11" s="210">
        <v>0.03</v>
      </c>
      <c r="J11" s="179">
        <v>0.03</v>
      </c>
      <c r="K11" s="179">
        <v>0.03</v>
      </c>
      <c r="L11" s="29"/>
      <c r="M11" s="29"/>
      <c r="N11" s="2"/>
      <c r="O11" s="2"/>
      <c r="P11" s="2"/>
      <c r="Q11" s="2"/>
      <c r="R11" s="29"/>
      <c r="S11" s="29"/>
      <c r="T11" s="29"/>
      <c r="U11" s="29"/>
      <c r="V11" s="2"/>
      <c r="W11" s="2"/>
      <c r="X11" s="2"/>
      <c r="Y11" s="2"/>
      <c r="Z11" s="29"/>
      <c r="AA11" s="29"/>
      <c r="AB11" s="29"/>
      <c r="AC11" s="29"/>
      <c r="AD11" s="2"/>
      <c r="AE11" s="2"/>
      <c r="AF11" s="2"/>
      <c r="AG11" s="2"/>
      <c r="AH11" s="29"/>
      <c r="AI11" s="29"/>
      <c r="AJ11" s="29"/>
      <c r="AK11" s="29"/>
      <c r="AL11" s="29"/>
      <c r="AM11" s="29"/>
      <c r="AN11" s="29"/>
      <c r="AO11" s="29"/>
      <c r="AP11" s="29">
        <f>AVERAGE(B11:AK11)</f>
        <v>4.7000000000000007E-2</v>
      </c>
      <c r="AQ11" s="29" t="s">
        <v>78</v>
      </c>
      <c r="AR11" s="29">
        <f>AP11-AP17</f>
        <v>6.6799999999999998E-2</v>
      </c>
      <c r="AS11" s="211">
        <f>AR11^2</f>
        <v>4.4622400000000001E-3</v>
      </c>
      <c r="AT11" s="29"/>
      <c r="AU11" s="29"/>
      <c r="AV11" s="29"/>
      <c r="AW11" s="29"/>
      <c r="AX11" s="29"/>
      <c r="AY11" s="29"/>
      <c r="AZ11" s="29"/>
      <c r="BA11" s="29"/>
      <c r="BB11" s="29"/>
      <c r="BC11" s="29"/>
    </row>
    <row r="12" spans="1:55">
      <c r="A12" s="64" t="s">
        <v>79</v>
      </c>
      <c r="B12" s="213">
        <f t="shared" ref="B12:K12" si="2">(B11-$AP11)^2</f>
        <v>2.890000000000003E-4</v>
      </c>
      <c r="C12" s="213">
        <f t="shared" si="2"/>
        <v>1.6899999999999977E-4</v>
      </c>
      <c r="D12" s="214">
        <f t="shared" si="2"/>
        <v>1.6899999999999977E-4</v>
      </c>
      <c r="E12" s="214">
        <f t="shared" si="2"/>
        <v>8.9999999999999748E-6</v>
      </c>
      <c r="F12" s="215">
        <f t="shared" si="2"/>
        <v>1.8489999999999991E-3</v>
      </c>
      <c r="G12" s="215">
        <f t="shared" si="2"/>
        <v>4.9000000000000087E-5</v>
      </c>
      <c r="H12" s="216">
        <f t="shared" si="2"/>
        <v>8.9999999999999748E-6</v>
      </c>
      <c r="I12" s="216">
        <f t="shared" si="2"/>
        <v>2.890000000000003E-4</v>
      </c>
      <c r="J12" s="217">
        <f t="shared" si="2"/>
        <v>2.890000000000003E-4</v>
      </c>
      <c r="K12" s="217">
        <f t="shared" si="2"/>
        <v>2.890000000000003E-4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"/>
      <c r="AQ12" s="2"/>
      <c r="AR12" s="2"/>
      <c r="AS12" s="21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77">
        <v>190</v>
      </c>
      <c r="B13" s="277">
        <v>-0.1</v>
      </c>
      <c r="C13" s="277">
        <v>-0.04</v>
      </c>
      <c r="D13" s="277">
        <v>-7.0000000000000007E-2</v>
      </c>
      <c r="E13" s="277">
        <v>0.03</v>
      </c>
      <c r="F13" s="277">
        <v>-0.08</v>
      </c>
      <c r="G13" s="277">
        <v>0.06</v>
      </c>
      <c r="H13" s="277">
        <v>-0.05</v>
      </c>
      <c r="I13" s="277">
        <v>0.01</v>
      </c>
      <c r="J13" s="277">
        <v>-0.11</v>
      </c>
      <c r="K13" s="277">
        <v>-0.08</v>
      </c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8">
        <f>AVERAGE(B13:AK13)</f>
        <v>-4.2999999999999997E-2</v>
      </c>
      <c r="AQ13" s="277" t="s">
        <v>162</v>
      </c>
      <c r="AR13" s="278">
        <f>AP13-AP17</f>
        <v>-2.3199999999999998E-2</v>
      </c>
      <c r="AS13" s="279">
        <f>AR13^2</f>
        <v>5.3823999999999994E-4</v>
      </c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77"/>
      <c r="B14" s="280">
        <f t="shared" ref="B14:K14" si="3">(B13-$AP13)^2</f>
        <v>3.249000000000001E-3</v>
      </c>
      <c r="C14" s="280">
        <f t="shared" si="3"/>
        <v>8.9999999999999748E-6</v>
      </c>
      <c r="D14" s="280">
        <f t="shared" si="3"/>
        <v>7.2900000000000059E-4</v>
      </c>
      <c r="E14" s="280">
        <f t="shared" si="3"/>
        <v>5.3289999999999995E-3</v>
      </c>
      <c r="F14" s="280">
        <f t="shared" si="3"/>
        <v>1.3690000000000004E-3</v>
      </c>
      <c r="G14" s="280">
        <f t="shared" si="3"/>
        <v>1.0608999999999999E-2</v>
      </c>
      <c r="H14" s="280">
        <f t="shared" si="3"/>
        <v>4.9000000000000087E-5</v>
      </c>
      <c r="I14" s="280">
        <f t="shared" si="3"/>
        <v>2.8089999999999999E-3</v>
      </c>
      <c r="J14" s="280">
        <f t="shared" si="3"/>
        <v>4.4890000000000008E-3</v>
      </c>
      <c r="K14" s="280">
        <f t="shared" si="3"/>
        <v>1.3690000000000004E-3</v>
      </c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9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77">
        <v>210</v>
      </c>
      <c r="B15" s="277">
        <v>-0.03</v>
      </c>
      <c r="C15" s="277">
        <v>0.08</v>
      </c>
      <c r="D15" s="277">
        <v>-0.06</v>
      </c>
      <c r="E15" s="277">
        <v>0.05</v>
      </c>
      <c r="F15" s="277">
        <v>-0.09</v>
      </c>
      <c r="G15" s="277">
        <v>0.03</v>
      </c>
      <c r="H15" s="277">
        <v>-0.05</v>
      </c>
      <c r="I15" s="277">
        <v>0.01</v>
      </c>
      <c r="J15" s="277">
        <v>-0.05</v>
      </c>
      <c r="K15" s="277">
        <v>0.03</v>
      </c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8">
        <f>AVERAGE(B15:AK15)</f>
        <v>-7.9999999999999984E-3</v>
      </c>
      <c r="AQ15" s="277" t="s">
        <v>163</v>
      </c>
      <c r="AR15" s="278">
        <f>AP15-AP17</f>
        <v>1.18E-2</v>
      </c>
      <c r="AS15" s="279">
        <f>AR15^2</f>
        <v>1.3924E-4</v>
      </c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77"/>
      <c r="B16" s="280">
        <f t="shared" ref="B16:K16" si="4">(B15-$AP15)^2</f>
        <v>4.8399999999999995E-4</v>
      </c>
      <c r="C16" s="280">
        <f t="shared" si="4"/>
        <v>7.7439999999999991E-3</v>
      </c>
      <c r="D16" s="280">
        <f t="shared" si="4"/>
        <v>2.7039999999999998E-3</v>
      </c>
      <c r="E16" s="280">
        <f t="shared" si="4"/>
        <v>3.3640000000000002E-3</v>
      </c>
      <c r="F16" s="280">
        <f t="shared" si="4"/>
        <v>6.7240000000000008E-3</v>
      </c>
      <c r="G16" s="280">
        <f t="shared" si="4"/>
        <v>1.444E-3</v>
      </c>
      <c r="H16" s="280">
        <f t="shared" si="4"/>
        <v>1.7640000000000002E-3</v>
      </c>
      <c r="I16" s="280">
        <f t="shared" si="4"/>
        <v>3.2399999999999996E-4</v>
      </c>
      <c r="J16" s="280">
        <f t="shared" si="4"/>
        <v>1.7640000000000002E-3</v>
      </c>
      <c r="K16" s="280">
        <f t="shared" si="4"/>
        <v>1.444E-3</v>
      </c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98" t="s">
        <v>80</v>
      </c>
      <c r="AN17" s="299"/>
      <c r="AO17" s="299"/>
      <c r="AP17" s="29">
        <f>AVERAGE(AP7:AP16)</f>
        <v>-1.9799999999999998E-2</v>
      </c>
      <c r="AQ17" s="2" t="s">
        <v>81</v>
      </c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18" t="s">
        <v>82</v>
      </c>
      <c r="B18" s="219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20" t="s">
        <v>83</v>
      </c>
      <c r="B19" s="221">
        <f>(AP22*AS7)+(AP22*AS9)+(AP22*AS11)+(AP22*AS13)+(AP22*AS15)</f>
        <v>7.778800000000001E-2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 t="s">
        <v>84</v>
      </c>
      <c r="AM19" s="298" t="s">
        <v>85</v>
      </c>
      <c r="AN19" s="299"/>
      <c r="AO19" s="299"/>
      <c r="AP19" s="2">
        <f>COUNT(AP7:AP16)</f>
        <v>5</v>
      </c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20" t="s">
        <v>86</v>
      </c>
      <c r="B20" s="221">
        <f>(B19)/(B21)</f>
        <v>1.9447000000000002E-2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 t="s">
        <v>87</v>
      </c>
      <c r="AM20" s="298" t="s">
        <v>88</v>
      </c>
      <c r="AN20" s="299"/>
      <c r="AO20" s="299"/>
      <c r="AP20" s="2">
        <f>AP22*AP19</f>
        <v>50</v>
      </c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22" t="s">
        <v>89</v>
      </c>
      <c r="B21" s="223">
        <f>AP19-1</f>
        <v>4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2" t="s">
        <v>90</v>
      </c>
      <c r="AM22" s="298" t="s">
        <v>91</v>
      </c>
      <c r="AN22" s="299"/>
      <c r="AO22" s="299"/>
      <c r="AP22" s="105">
        <f>COUNT(B7:AO7)</f>
        <v>10</v>
      </c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18" t="s">
        <v>92</v>
      </c>
      <c r="B23" s="219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20" t="s">
        <v>93</v>
      </c>
      <c r="B24" s="221">
        <f>SUM(B25:B29)</f>
        <v>0.11211000000000002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24" t="s">
        <v>94</v>
      </c>
      <c r="B25" s="225">
        <f>SUM(B8:AO8)</f>
        <v>1.5290000000000002E-2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24" t="s">
        <v>95</v>
      </c>
      <c r="B26" s="225">
        <f>SUM(B10:AO10)</f>
        <v>3.5639999999999998E-2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24" t="s">
        <v>96</v>
      </c>
      <c r="B27" s="225">
        <f>SUM(B12:AO12)</f>
        <v>3.4099999999999994E-3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24" t="s">
        <v>164</v>
      </c>
      <c r="B28" s="225">
        <f>SUM(B14:AO14)</f>
        <v>3.0010000000000002E-2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224" t="s">
        <v>165</v>
      </c>
      <c r="B29" s="225">
        <f>SUM(B16:AO16)</f>
        <v>2.7760000000000007E-2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20" t="s">
        <v>97</v>
      </c>
      <c r="B30" s="221">
        <f>B24/B31</f>
        <v>2.4913333333333337E-3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22" t="s">
        <v>98</v>
      </c>
      <c r="B31" s="226">
        <f>AP20-AP19</f>
        <v>45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218" t="s">
        <v>99</v>
      </c>
      <c r="B33" s="100" t="s">
        <v>100</v>
      </c>
      <c r="C33" s="100"/>
      <c r="D33" s="100" t="s">
        <v>101</v>
      </c>
      <c r="E33" s="100" t="s">
        <v>102</v>
      </c>
      <c r="F33" s="100"/>
      <c r="G33" s="100"/>
      <c r="H33" s="100"/>
      <c r="I33" s="100" t="s">
        <v>103</v>
      </c>
      <c r="J33" s="100"/>
      <c r="K33" s="219"/>
      <c r="L33" s="227">
        <f>B34-A45</f>
        <v>5.2271211357613065</v>
      </c>
      <c r="M33" s="2" t="s">
        <v>104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220" t="s">
        <v>105</v>
      </c>
      <c r="B34" s="228">
        <f>B20/B30</f>
        <v>7.805860315761306</v>
      </c>
      <c r="C34" s="2"/>
      <c r="D34" s="2" t="s">
        <v>106</v>
      </c>
      <c r="E34" s="2" t="s">
        <v>107</v>
      </c>
      <c r="F34" s="2"/>
      <c r="G34" s="2"/>
      <c r="H34" s="2"/>
      <c r="I34" s="2" t="s">
        <v>108</v>
      </c>
      <c r="J34" s="2"/>
      <c r="K34" s="229"/>
      <c r="L34" s="227">
        <f>A45-B34</f>
        <v>-5.2271211357613065</v>
      </c>
      <c r="M34" s="2" t="s">
        <v>109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30"/>
      <c r="B38" s="230"/>
      <c r="C38" s="230"/>
      <c r="D38" s="230"/>
      <c r="E38" s="230"/>
      <c r="F38" s="74"/>
      <c r="G38" s="74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74"/>
      <c r="B39" s="74"/>
      <c r="C39" s="74"/>
      <c r="D39" s="74"/>
      <c r="E39" s="74"/>
      <c r="F39" s="74"/>
      <c r="G39" s="74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161"/>
      <c r="B40" s="161"/>
      <c r="C40" s="161"/>
      <c r="D40" s="161"/>
      <c r="E40" s="161"/>
      <c r="F40" s="161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18" t="s">
        <v>110</v>
      </c>
      <c r="B43" s="100"/>
      <c r="C43" s="100"/>
      <c r="D43" s="100"/>
      <c r="E43" s="219"/>
      <c r="F43" s="231" t="s">
        <v>111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20" t="s">
        <v>112</v>
      </c>
      <c r="B44" s="2" t="s">
        <v>113</v>
      </c>
      <c r="C44" s="2">
        <f>B21</f>
        <v>4</v>
      </c>
      <c r="D44" s="2" t="s">
        <v>114</v>
      </c>
      <c r="E44" s="229">
        <f>B31</f>
        <v>45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232">
        <v>2.5787391799999999</v>
      </c>
      <c r="B45" s="3"/>
      <c r="C45" s="3"/>
      <c r="D45" s="3"/>
      <c r="E45" s="23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18" t="s">
        <v>115</v>
      </c>
      <c r="B47" s="103"/>
      <c r="C47" s="103"/>
      <c r="D47" s="103"/>
      <c r="E47" s="103"/>
      <c r="F47" s="103"/>
      <c r="G47" s="103"/>
      <c r="H47" s="234"/>
      <c r="I47" s="76"/>
      <c r="J47" s="76"/>
      <c r="K47" s="76"/>
      <c r="L47" s="7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81">
        <f>(B19)/(B19+B24)</f>
        <v>0.40963043317991765</v>
      </c>
      <c r="B48" s="76"/>
      <c r="C48" s="76"/>
      <c r="D48" s="76"/>
      <c r="E48" s="76"/>
      <c r="F48" s="76"/>
      <c r="G48" s="76"/>
      <c r="H48" s="236"/>
      <c r="I48" s="105">
        <v>0.01</v>
      </c>
      <c r="J48" s="2" t="s">
        <v>116</v>
      </c>
      <c r="K48" s="76"/>
      <c r="L48" s="237" t="s">
        <v>117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238">
        <f>100*A48</f>
        <v>40.963043317991762</v>
      </c>
      <c r="B49" s="2" t="s">
        <v>118</v>
      </c>
      <c r="C49" s="76"/>
      <c r="D49" s="76"/>
      <c r="E49" s="76"/>
      <c r="F49" s="76"/>
      <c r="G49" s="76"/>
      <c r="H49" s="236"/>
      <c r="I49" s="105">
        <v>0.06</v>
      </c>
      <c r="J49" s="2" t="s">
        <v>119</v>
      </c>
      <c r="K49" s="76"/>
      <c r="L49" s="7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39" t="s">
        <v>120</v>
      </c>
      <c r="B50" s="240" t="s">
        <v>121</v>
      </c>
      <c r="C50" s="3" t="s">
        <v>122</v>
      </c>
      <c r="D50" s="107"/>
      <c r="E50" s="107"/>
      <c r="F50" s="107"/>
      <c r="G50" s="107"/>
      <c r="H50" s="241"/>
      <c r="I50" s="105">
        <v>0.14000000000000001</v>
      </c>
      <c r="J50" s="2" t="s">
        <v>123</v>
      </c>
      <c r="K50" s="76"/>
      <c r="L50" s="76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107"/>
      <c r="B51" s="107"/>
      <c r="C51" s="107"/>
      <c r="D51" s="107"/>
      <c r="E51" s="107"/>
      <c r="F51" s="107"/>
      <c r="G51" s="107"/>
      <c r="H51" s="107"/>
      <c r="I51" s="76"/>
      <c r="J51" s="76"/>
      <c r="K51" s="76"/>
      <c r="L51" s="7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20" t="s">
        <v>124</v>
      </c>
      <c r="B52" s="2" t="s">
        <v>125</v>
      </c>
      <c r="C52" s="76"/>
      <c r="D52" s="76"/>
      <c r="E52" s="76"/>
      <c r="F52" s="76"/>
      <c r="G52" s="76"/>
      <c r="H52" s="236"/>
      <c r="I52" s="105">
        <v>0.1</v>
      </c>
      <c r="J52" s="2" t="s">
        <v>116</v>
      </c>
      <c r="K52" s="76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81">
        <f>SQRT(A48^2)/(1-(A48^2))</f>
        <v>0.49222422697320839</v>
      </c>
      <c r="B53" s="1" t="s">
        <v>121</v>
      </c>
      <c r="C53" s="76"/>
      <c r="D53" s="76"/>
      <c r="E53" s="76"/>
      <c r="F53" s="76"/>
      <c r="G53" s="76"/>
      <c r="H53" s="236"/>
      <c r="I53" s="105">
        <v>0.25</v>
      </c>
      <c r="J53" s="2" t="s">
        <v>119</v>
      </c>
      <c r="K53" s="76"/>
      <c r="L53" s="7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43"/>
      <c r="B54" s="107"/>
      <c r="C54" s="107"/>
      <c r="D54" s="107"/>
      <c r="E54" s="107"/>
      <c r="F54" s="107"/>
      <c r="G54" s="107"/>
      <c r="H54" s="241"/>
      <c r="I54" s="105">
        <v>0.4</v>
      </c>
      <c r="J54" s="2" t="s">
        <v>123</v>
      </c>
      <c r="K54" s="76"/>
      <c r="L54" s="7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107"/>
      <c r="B55" s="107"/>
      <c r="C55" s="107"/>
      <c r="D55" s="107"/>
      <c r="E55" s="107"/>
      <c r="F55" s="107"/>
      <c r="G55" s="107"/>
      <c r="H55" s="107"/>
      <c r="I55" s="76"/>
      <c r="J55" s="76"/>
      <c r="K55" s="76"/>
      <c r="L55" s="7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20" t="s">
        <v>126</v>
      </c>
      <c r="B56" s="2" t="s">
        <v>127</v>
      </c>
      <c r="C56" s="76"/>
      <c r="D56" s="76"/>
      <c r="E56" s="76"/>
      <c r="F56" s="76"/>
      <c r="G56" s="76"/>
      <c r="H56" s="236"/>
      <c r="I56" s="76"/>
      <c r="J56" s="76"/>
      <c r="K56" s="76"/>
      <c r="L56" s="7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A57" s="281">
        <f>(B19-(B21*B30))/(B19+B24+B30)</f>
        <v>0.35252820669198565</v>
      </c>
      <c r="B57" s="1" t="s">
        <v>121</v>
      </c>
      <c r="C57" s="76"/>
      <c r="D57" s="76"/>
      <c r="E57" s="76"/>
      <c r="F57" s="76"/>
      <c r="G57" s="76"/>
      <c r="H57" s="236"/>
      <c r="I57" s="105">
        <v>0.01</v>
      </c>
      <c r="J57" s="2" t="s">
        <v>116</v>
      </c>
      <c r="K57" s="76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45"/>
      <c r="B58" s="76"/>
      <c r="C58" s="76"/>
      <c r="D58" s="76"/>
      <c r="E58" s="76"/>
      <c r="F58" s="76"/>
      <c r="G58" s="76"/>
      <c r="H58" s="236"/>
      <c r="I58" s="105">
        <v>0.06</v>
      </c>
      <c r="J58" s="2" t="s">
        <v>119</v>
      </c>
      <c r="K58" s="76"/>
      <c r="L58" s="7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46" t="s">
        <v>128</v>
      </c>
      <c r="B59" s="107"/>
      <c r="C59" s="107"/>
      <c r="D59" s="107"/>
      <c r="E59" s="107"/>
      <c r="F59" s="107"/>
      <c r="G59" s="107"/>
      <c r="H59" s="241"/>
      <c r="I59" s="105">
        <v>0.14000000000000001</v>
      </c>
      <c r="J59" s="2" t="s">
        <v>123</v>
      </c>
      <c r="K59" s="76"/>
      <c r="L59" s="7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129</v>
      </c>
      <c r="B62" s="2" t="s">
        <v>130</v>
      </c>
      <c r="C62" s="76"/>
      <c r="D62" s="76"/>
      <c r="E62" s="76"/>
      <c r="F62" s="76"/>
      <c r="G62" s="237" t="s">
        <v>131</v>
      </c>
      <c r="H62" s="76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A63" s="76"/>
      <c r="B63" s="76"/>
      <c r="C63" s="76"/>
      <c r="D63" s="2" t="s">
        <v>132</v>
      </c>
      <c r="E63" s="84">
        <f>B30/AP22</f>
        <v>2.4913333333333339E-4</v>
      </c>
      <c r="F63" s="76"/>
      <c r="G63" s="76"/>
      <c r="H63" s="76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" t="s">
        <v>133</v>
      </c>
      <c r="B64" s="176">
        <f>E64/SQRT(E63)</f>
        <v>4.4982379923838218</v>
      </c>
      <c r="C64" s="76"/>
      <c r="D64" s="2" t="s">
        <v>134</v>
      </c>
      <c r="E64" s="84">
        <f>ABS(AP11-AP9)</f>
        <v>7.1000000000000008E-2</v>
      </c>
      <c r="F64" s="76"/>
      <c r="G64" s="76"/>
      <c r="H64" s="76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" t="s">
        <v>135</v>
      </c>
      <c r="B65" s="176">
        <f>E65/SQRT(E63)</f>
        <v>2.9777068400287274</v>
      </c>
      <c r="C65" s="76"/>
      <c r="D65" s="2" t="s">
        <v>134</v>
      </c>
      <c r="E65" s="84">
        <f>ABS(AP9-AP7)</f>
        <v>4.7000000000000007E-2</v>
      </c>
      <c r="F65" s="76"/>
      <c r="G65" s="76"/>
      <c r="H65" s="76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 t="s">
        <v>136</v>
      </c>
      <c r="B66" s="176">
        <f>E66/SQRT(E63)</f>
        <v>7.4759448324125497</v>
      </c>
      <c r="C66" s="76"/>
      <c r="D66" s="2" t="s">
        <v>134</v>
      </c>
      <c r="E66" s="84">
        <f>ABS(AP11-AP7)</f>
        <v>0.11800000000000002</v>
      </c>
      <c r="F66" s="76"/>
      <c r="G66" s="76"/>
      <c r="H66" s="76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76"/>
      <c r="B67" s="76"/>
      <c r="C67" s="76"/>
      <c r="D67" s="76"/>
      <c r="E67" s="76"/>
      <c r="F67" s="76"/>
      <c r="G67" s="76"/>
      <c r="H67" s="76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 t="s">
        <v>137</v>
      </c>
      <c r="B68" s="237" t="s">
        <v>138</v>
      </c>
      <c r="C68" s="76"/>
      <c r="D68" s="76"/>
      <c r="E68" s="76"/>
      <c r="F68" s="76"/>
      <c r="G68" s="76"/>
      <c r="H68" s="76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 t="s">
        <v>166</v>
      </c>
      <c r="B69" s="84">
        <v>4.0199999999999996</v>
      </c>
      <c r="C69" s="76"/>
      <c r="D69" s="76"/>
      <c r="E69" s="76"/>
      <c r="F69" s="76"/>
      <c r="G69" s="76"/>
      <c r="H69" s="76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47" t="s">
        <v>140</v>
      </c>
      <c r="B70" s="105">
        <v>4.0179999999999998</v>
      </c>
      <c r="C70" s="76"/>
      <c r="D70" s="76"/>
      <c r="E70" s="76"/>
      <c r="F70" s="76"/>
      <c r="G70" s="76"/>
      <c r="H70" s="76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47" t="s">
        <v>141</v>
      </c>
      <c r="B71" s="105">
        <v>4.0199999999999996</v>
      </c>
      <c r="C71" s="76"/>
      <c r="D71" s="76"/>
      <c r="E71" s="76"/>
      <c r="F71" s="76"/>
      <c r="G71" s="76"/>
      <c r="H71" s="76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</row>
    <row r="73" spans="1:5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</row>
    <row r="74" spans="1:55">
      <c r="A74" s="204" t="s">
        <v>167</v>
      </c>
      <c r="B74" s="76"/>
      <c r="C74" s="204" t="s">
        <v>168</v>
      </c>
      <c r="D74" s="76"/>
      <c r="E74" s="2" t="s">
        <v>134</v>
      </c>
      <c r="F74" s="2" t="s">
        <v>130</v>
      </c>
      <c r="G74" s="76"/>
      <c r="H74" s="76"/>
      <c r="I74" s="2" t="s">
        <v>132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</row>
    <row r="75" spans="1:55" ht="15" customHeight="1">
      <c r="A75" s="282">
        <v>180</v>
      </c>
      <c r="B75" s="87">
        <f>AP7</f>
        <v>-7.1000000000000008E-2</v>
      </c>
      <c r="C75" s="282">
        <v>190</v>
      </c>
      <c r="D75" s="283">
        <f>AP13</f>
        <v>-4.2999999999999997E-2</v>
      </c>
      <c r="E75" s="84">
        <f t="shared" ref="E75:E84" si="5">ABS(D75-B75)</f>
        <v>2.8000000000000011E-2</v>
      </c>
      <c r="F75" s="284">
        <f t="shared" ref="F75:F84" si="6">E75/SQRT(I75)</f>
        <v>1.7739530110809445</v>
      </c>
      <c r="G75" s="76"/>
      <c r="H75" s="76"/>
      <c r="I75" s="285">
        <f>E63</f>
        <v>2.4913333333333339E-4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</row>
    <row r="76" spans="1:55" ht="15" customHeight="1">
      <c r="A76" s="282">
        <v>180</v>
      </c>
      <c r="B76" s="87">
        <f>AP7</f>
        <v>-7.1000000000000008E-2</v>
      </c>
      <c r="C76" s="286">
        <v>200</v>
      </c>
      <c r="D76" s="283">
        <f>AP9</f>
        <v>-2.4E-2</v>
      </c>
      <c r="E76" s="84">
        <f t="shared" si="5"/>
        <v>4.7000000000000007E-2</v>
      </c>
      <c r="F76" s="284">
        <f t="shared" si="6"/>
        <v>2.9777068400287274</v>
      </c>
      <c r="G76" s="76"/>
      <c r="H76" s="76"/>
      <c r="I76" s="84">
        <f>I75</f>
        <v>2.4913333333333339E-4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</row>
    <row r="77" spans="1:55" ht="15" customHeight="1">
      <c r="A77" s="282">
        <v>180</v>
      </c>
      <c r="B77" s="87">
        <f>AP7</f>
        <v>-7.1000000000000008E-2</v>
      </c>
      <c r="C77" s="287">
        <v>210</v>
      </c>
      <c r="D77" s="283">
        <f>AP15</f>
        <v>-7.9999999999999984E-3</v>
      </c>
      <c r="E77" s="84">
        <f t="shared" si="5"/>
        <v>6.3000000000000014E-2</v>
      </c>
      <c r="F77" s="284">
        <f t="shared" si="6"/>
        <v>3.9913942749321243</v>
      </c>
      <c r="G77" s="76"/>
      <c r="H77" s="76"/>
      <c r="I77" s="84">
        <f>I75</f>
        <v>2.4913333333333339E-4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</row>
    <row r="78" spans="1:55" ht="15" customHeight="1">
      <c r="A78" s="282">
        <v>180</v>
      </c>
      <c r="B78" s="87">
        <f>AP7</f>
        <v>-7.1000000000000008E-2</v>
      </c>
      <c r="C78" s="288">
        <v>220</v>
      </c>
      <c r="D78" s="87">
        <f>AP11</f>
        <v>4.7000000000000007E-2</v>
      </c>
      <c r="E78" s="84">
        <f t="shared" si="5"/>
        <v>0.11800000000000002</v>
      </c>
      <c r="F78" s="284">
        <f t="shared" si="6"/>
        <v>7.4759448324125497</v>
      </c>
      <c r="G78" s="76"/>
      <c r="H78" s="76"/>
      <c r="I78" s="285">
        <f>I75</f>
        <v>2.4913333333333339E-4</v>
      </c>
      <c r="J78" s="204"/>
      <c r="K78" s="204"/>
      <c r="L78" s="303"/>
      <c r="M78" s="299"/>
      <c r="N78" s="299"/>
      <c r="O78" s="299"/>
      <c r="P78" s="299"/>
      <c r="Q78" s="299"/>
      <c r="R78" s="299"/>
      <c r="S78" s="299"/>
      <c r="T78" s="299"/>
      <c r="U78" s="299"/>
      <c r="V78" s="303"/>
      <c r="W78" s="299"/>
      <c r="X78" s="299"/>
      <c r="Y78" s="299"/>
      <c r="Z78" s="299"/>
      <c r="AA78" s="299"/>
      <c r="AB78" s="299"/>
      <c r="AC78" s="299"/>
      <c r="AD78" s="299"/>
      <c r="AE78" s="299"/>
      <c r="AF78" s="303"/>
      <c r="AG78" s="299"/>
      <c r="AH78" s="299"/>
      <c r="AI78" s="299"/>
      <c r="AJ78" s="299"/>
      <c r="AK78" s="299"/>
      <c r="AL78" s="299"/>
      <c r="AM78" s="299"/>
      <c r="AN78" s="299"/>
      <c r="AO78" s="299"/>
      <c r="AP78" s="303"/>
      <c r="AQ78" s="299"/>
      <c r="AR78" s="299"/>
      <c r="AS78" s="299"/>
      <c r="AT78" s="299"/>
      <c r="AU78" s="299"/>
      <c r="AV78" s="299"/>
      <c r="AW78" s="299"/>
      <c r="AX78" s="299"/>
      <c r="AY78" s="299"/>
      <c r="AZ78" s="204"/>
      <c r="BA78" s="204"/>
      <c r="BB78" s="204"/>
      <c r="BC78" s="204"/>
    </row>
    <row r="79" spans="1:55" ht="15" customHeight="1">
      <c r="A79" s="286">
        <v>190</v>
      </c>
      <c r="B79" s="87">
        <f>AP13</f>
        <v>-4.2999999999999997E-2</v>
      </c>
      <c r="C79" s="286">
        <v>200</v>
      </c>
      <c r="D79" s="283">
        <f>AP9</f>
        <v>-2.4E-2</v>
      </c>
      <c r="E79" s="84">
        <f t="shared" si="5"/>
        <v>1.8999999999999996E-2</v>
      </c>
      <c r="F79" s="284">
        <f t="shared" si="6"/>
        <v>1.2037538289477829</v>
      </c>
      <c r="G79" s="76"/>
      <c r="H79" s="76"/>
      <c r="I79" s="285">
        <f>I75</f>
        <v>2.4913333333333339E-4</v>
      </c>
      <c r="J79" s="248"/>
      <c r="K79" s="276"/>
      <c r="L79" s="248"/>
      <c r="M79" s="248"/>
      <c r="N79" s="248"/>
      <c r="O79" s="248"/>
      <c r="P79" s="29"/>
      <c r="Q79" s="248"/>
      <c r="R79" s="248"/>
      <c r="S79" s="248"/>
      <c r="T79" s="248"/>
      <c r="U79" s="276"/>
      <c r="V79" s="248"/>
      <c r="W79" s="248"/>
      <c r="X79" s="248"/>
      <c r="Y79" s="248"/>
      <c r="Z79" s="29"/>
      <c r="AA79" s="248"/>
      <c r="AB79" s="248"/>
      <c r="AC79" s="248"/>
      <c r="AD79" s="248"/>
      <c r="AE79" s="276"/>
      <c r="AF79" s="248"/>
      <c r="AG79" s="248"/>
      <c r="AH79" s="248"/>
      <c r="AI79" s="248"/>
      <c r="AJ79" s="276"/>
      <c r="AK79" s="248"/>
      <c r="AL79" s="248"/>
      <c r="AM79" s="248"/>
      <c r="AN79" s="248"/>
      <c r="AO79" s="276"/>
      <c r="AP79" s="248"/>
      <c r="AQ79" s="248"/>
      <c r="AR79" s="248"/>
      <c r="AS79" s="248"/>
      <c r="AT79" s="276"/>
      <c r="AU79" s="248"/>
      <c r="AV79" s="248"/>
      <c r="AW79" s="248"/>
      <c r="AX79" s="248"/>
      <c r="AY79" s="276"/>
      <c r="AZ79" s="248"/>
      <c r="BA79" s="248"/>
      <c r="BB79" s="248"/>
      <c r="BC79" s="248"/>
    </row>
    <row r="80" spans="1:55" ht="15" customHeight="1">
      <c r="A80" s="286">
        <v>190</v>
      </c>
      <c r="B80" s="87">
        <f>AP13</f>
        <v>-4.2999999999999997E-2</v>
      </c>
      <c r="C80" s="287">
        <v>210</v>
      </c>
      <c r="D80" s="283">
        <f>AP15</f>
        <v>-7.9999999999999984E-3</v>
      </c>
      <c r="E80" s="84">
        <f t="shared" si="5"/>
        <v>3.4999999999999996E-2</v>
      </c>
      <c r="F80" s="284">
        <f t="shared" si="6"/>
        <v>2.2174412638511796</v>
      </c>
      <c r="G80" s="76"/>
      <c r="H80" s="76"/>
      <c r="I80" s="285">
        <f>I75</f>
        <v>2.4913333333333339E-4</v>
      </c>
      <c r="J80" s="2"/>
      <c r="K80" s="29"/>
      <c r="L80" s="29"/>
      <c r="M80" s="29"/>
      <c r="N80" s="29"/>
      <c r="O80" s="29"/>
      <c r="P80" s="29"/>
      <c r="Q80" s="2"/>
      <c r="R80" s="2"/>
      <c r="S80" s="2"/>
      <c r="T80" s="2"/>
      <c r="U80" s="29"/>
      <c r="V80" s="29"/>
      <c r="W80" s="29"/>
      <c r="X80" s="29"/>
      <c r="Y80" s="29"/>
      <c r="Z80" s="29"/>
      <c r="AA80" s="2"/>
      <c r="AB80" s="2"/>
      <c r="AC80" s="2"/>
      <c r="AD80" s="2"/>
      <c r="AE80" s="29"/>
      <c r="AF80" s="29"/>
      <c r="AG80" s="29"/>
      <c r="AH80" s="29"/>
      <c r="AI80" s="29"/>
      <c r="AJ80" s="29"/>
      <c r="AK80" s="2"/>
      <c r="AL80" s="2"/>
      <c r="AM80" s="2"/>
      <c r="AN80" s="2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"/>
      <c r="BA80" s="2"/>
      <c r="BB80" s="2"/>
      <c r="BC80" s="2"/>
    </row>
    <row r="81" spans="1:55" ht="15" customHeight="1">
      <c r="A81" s="286">
        <v>190</v>
      </c>
      <c r="B81" s="87">
        <f>AP13</f>
        <v>-4.2999999999999997E-2</v>
      </c>
      <c r="C81" s="288">
        <v>220</v>
      </c>
      <c r="D81" s="87">
        <f>AP11</f>
        <v>4.7000000000000007E-2</v>
      </c>
      <c r="E81" s="84">
        <f t="shared" si="5"/>
        <v>0.09</v>
      </c>
      <c r="F81" s="284">
        <f t="shared" si="6"/>
        <v>5.701991821331605</v>
      </c>
      <c r="G81" s="87"/>
      <c r="H81" s="87"/>
      <c r="I81" s="285">
        <f>I75</f>
        <v>2.4913333333333339E-4</v>
      </c>
      <c r="J81" s="84"/>
      <c r="K81" s="29"/>
      <c r="L81" s="84"/>
      <c r="M81" s="84"/>
      <c r="N81" s="84"/>
      <c r="O81" s="84"/>
      <c r="P81" s="29"/>
      <c r="Q81" s="84"/>
      <c r="R81" s="84"/>
      <c r="S81" s="84"/>
      <c r="T81" s="84"/>
      <c r="U81" s="29"/>
      <c r="V81" s="84"/>
      <c r="W81" s="84"/>
      <c r="X81" s="84"/>
      <c r="Y81" s="84"/>
      <c r="Z81" s="29"/>
      <c r="AA81" s="84"/>
      <c r="AB81" s="84"/>
      <c r="AC81" s="84"/>
      <c r="AD81" s="84"/>
      <c r="AE81" s="29"/>
      <c r="AF81" s="84"/>
      <c r="AG81" s="84"/>
      <c r="AH81" s="84"/>
      <c r="AI81" s="84"/>
      <c r="AJ81" s="29"/>
      <c r="AK81" s="84"/>
      <c r="AL81" s="84"/>
      <c r="AM81" s="84"/>
      <c r="AN81" s="84"/>
      <c r="AO81" s="29"/>
      <c r="AP81" s="84"/>
      <c r="AQ81" s="84"/>
      <c r="AR81" s="84"/>
      <c r="AS81" s="84"/>
      <c r="AT81" s="29"/>
      <c r="AU81" s="84"/>
      <c r="AV81" s="84"/>
      <c r="AW81" s="84"/>
      <c r="AX81" s="84"/>
      <c r="AY81" s="29"/>
      <c r="AZ81" s="2"/>
      <c r="BA81" s="2"/>
      <c r="BB81" s="2"/>
      <c r="BC81" s="2"/>
    </row>
    <row r="82" spans="1:55" ht="15" customHeight="1">
      <c r="A82" s="288">
        <v>200</v>
      </c>
      <c r="B82" s="87">
        <f>AP9</f>
        <v>-2.4E-2</v>
      </c>
      <c r="C82" s="287">
        <v>210</v>
      </c>
      <c r="D82" s="283">
        <f>AP15</f>
        <v>-7.9999999999999984E-3</v>
      </c>
      <c r="E82" s="84">
        <f t="shared" si="5"/>
        <v>1.6E-2</v>
      </c>
      <c r="F82" s="284">
        <f t="shared" si="6"/>
        <v>1.0136874349033964</v>
      </c>
      <c r="G82" s="87"/>
      <c r="H82" s="87"/>
      <c r="I82" s="285">
        <f>I75</f>
        <v>2.4913333333333339E-4</v>
      </c>
      <c r="J82" s="26"/>
      <c r="K82" s="26"/>
      <c r="L82" s="64"/>
      <c r="M82" s="64"/>
      <c r="N82" s="64"/>
      <c r="O82" s="64"/>
      <c r="P82" s="26"/>
      <c r="Q82" s="64"/>
      <c r="R82" s="64"/>
      <c r="S82" s="64"/>
      <c r="T82" s="64"/>
      <c r="U82" s="26"/>
      <c r="V82" s="64"/>
      <c r="W82" s="64"/>
      <c r="X82" s="64"/>
      <c r="Y82" s="64"/>
      <c r="Z82" s="26"/>
      <c r="AA82" s="64"/>
      <c r="AB82" s="64"/>
      <c r="AC82" s="64"/>
      <c r="AD82" s="64"/>
      <c r="AE82" s="26"/>
      <c r="AF82" s="64"/>
      <c r="AG82" s="64"/>
      <c r="AH82" s="64"/>
      <c r="AI82" s="64"/>
      <c r="AJ82" s="26"/>
      <c r="AK82" s="64"/>
      <c r="AL82" s="64"/>
      <c r="AM82" s="64"/>
      <c r="AN82" s="64"/>
      <c r="AO82" s="26"/>
      <c r="AP82" s="64"/>
      <c r="AQ82" s="64"/>
      <c r="AR82" s="64"/>
      <c r="AS82" s="64"/>
      <c r="AT82" s="26"/>
      <c r="AU82" s="64"/>
      <c r="AV82" s="64"/>
      <c r="AW82" s="64"/>
      <c r="AX82" s="64"/>
      <c r="AY82" s="26"/>
      <c r="AZ82" s="64"/>
      <c r="BA82" s="64"/>
      <c r="BB82" s="64"/>
      <c r="BC82" s="64"/>
    </row>
    <row r="83" spans="1:55" ht="15" customHeight="1">
      <c r="A83" s="288">
        <v>200</v>
      </c>
      <c r="B83" s="87">
        <f>AP9</f>
        <v>-2.4E-2</v>
      </c>
      <c r="C83" s="288">
        <v>220</v>
      </c>
      <c r="D83" s="87">
        <f>AP11</f>
        <v>4.7000000000000007E-2</v>
      </c>
      <c r="E83" s="84">
        <f t="shared" si="5"/>
        <v>7.1000000000000008E-2</v>
      </c>
      <c r="F83" s="284">
        <f t="shared" si="6"/>
        <v>4.4982379923838218</v>
      </c>
      <c r="G83" s="87"/>
      <c r="H83" s="87"/>
      <c r="I83" s="285">
        <f>I75</f>
        <v>2.4913333333333339E-4</v>
      </c>
      <c r="J83" s="29"/>
      <c r="K83" s="29"/>
      <c r="L83" s="2"/>
      <c r="M83" s="2"/>
      <c r="N83" s="2"/>
      <c r="O83" s="2"/>
      <c r="P83" s="29"/>
      <c r="Q83" s="2"/>
      <c r="R83" s="2"/>
      <c r="S83" s="2"/>
      <c r="T83" s="2"/>
      <c r="U83" s="29"/>
      <c r="V83" s="2"/>
      <c r="W83" s="2"/>
      <c r="X83" s="2"/>
      <c r="Y83" s="2"/>
      <c r="Z83" s="29"/>
      <c r="AA83" s="2"/>
      <c r="AB83" s="2"/>
      <c r="AC83" s="2"/>
      <c r="AD83" s="2"/>
      <c r="AE83" s="29"/>
      <c r="AF83" s="2"/>
      <c r="AG83" s="2"/>
      <c r="AH83" s="2"/>
      <c r="AI83" s="2"/>
      <c r="AJ83" s="29"/>
      <c r="AK83" s="2"/>
      <c r="AL83" s="2"/>
      <c r="AM83" s="2"/>
      <c r="AN83" s="2"/>
      <c r="AO83" s="29"/>
      <c r="AP83" s="2"/>
      <c r="AQ83" s="2"/>
      <c r="AR83" s="2"/>
      <c r="AS83" s="2"/>
      <c r="AT83" s="29"/>
      <c r="AU83" s="2"/>
      <c r="AV83" s="2"/>
      <c r="AW83" s="2"/>
      <c r="AX83" s="2"/>
      <c r="AY83" s="29"/>
      <c r="AZ83" s="2"/>
      <c r="BA83" s="2"/>
      <c r="BB83" s="2"/>
      <c r="BC83" s="2"/>
    </row>
    <row r="84" spans="1:55" ht="15" customHeight="1">
      <c r="A84" s="289">
        <v>210</v>
      </c>
      <c r="B84" s="87">
        <f>AP15</f>
        <v>-7.9999999999999984E-3</v>
      </c>
      <c r="C84" s="290">
        <v>220</v>
      </c>
      <c r="D84" s="87">
        <f>AP11</f>
        <v>4.7000000000000007E-2</v>
      </c>
      <c r="E84" s="84">
        <f t="shared" si="5"/>
        <v>5.5000000000000007E-2</v>
      </c>
      <c r="F84" s="284">
        <f t="shared" si="6"/>
        <v>3.4845505574804254</v>
      </c>
      <c r="G84" s="76"/>
      <c r="H84" s="76"/>
      <c r="I84" s="285">
        <f>I75</f>
        <v>2.4913333333333339E-4</v>
      </c>
      <c r="J84" s="105"/>
      <c r="K84" s="84"/>
      <c r="L84" s="84"/>
      <c r="M84" s="84"/>
      <c r="N84" s="84"/>
      <c r="O84" s="84"/>
      <c r="P84" s="84"/>
      <c r="Q84" s="105"/>
      <c r="R84" s="105"/>
      <c r="S84" s="105"/>
      <c r="T84" s="105"/>
      <c r="U84" s="84"/>
      <c r="V84" s="84"/>
      <c r="W84" s="84"/>
      <c r="X84" s="84"/>
      <c r="Y84" s="84"/>
      <c r="Z84" s="84"/>
      <c r="AA84" s="105"/>
      <c r="AB84" s="105"/>
      <c r="AC84" s="105"/>
      <c r="AD84" s="105"/>
      <c r="AE84" s="84"/>
      <c r="AF84" s="84"/>
      <c r="AG84" s="84"/>
      <c r="AH84" s="84"/>
      <c r="AI84" s="84"/>
      <c r="AJ84" s="84"/>
      <c r="AK84" s="105"/>
      <c r="AL84" s="105"/>
      <c r="AM84" s="105"/>
      <c r="AN84" s="105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2"/>
      <c r="BA84" s="2"/>
      <c r="BB84" s="2"/>
      <c r="BC84" s="2"/>
    </row>
    <row r="85" spans="1:55">
      <c r="A85" s="2"/>
      <c r="B85" s="105"/>
      <c r="C85" s="25"/>
      <c r="D85" s="105"/>
      <c r="E85" s="25"/>
      <c r="F85" s="84"/>
      <c r="G85" s="105"/>
      <c r="H85" s="25"/>
      <c r="I85" s="105"/>
      <c r="J85" s="25"/>
      <c r="K85" s="84"/>
      <c r="L85" s="105"/>
      <c r="M85" s="105"/>
      <c r="N85" s="84"/>
      <c r="O85" s="84"/>
      <c r="P85" s="84"/>
      <c r="Q85" s="105"/>
      <c r="R85" s="105"/>
      <c r="S85" s="84"/>
      <c r="T85" s="84"/>
      <c r="U85" s="84"/>
      <c r="V85" s="105"/>
      <c r="W85" s="105"/>
      <c r="X85" s="84"/>
      <c r="Y85" s="84"/>
      <c r="Z85" s="84"/>
      <c r="AA85" s="105"/>
      <c r="AB85" s="105"/>
      <c r="AC85" s="84"/>
      <c r="AD85" s="84"/>
      <c r="AE85" s="84"/>
      <c r="AF85" s="105"/>
      <c r="AG85" s="105"/>
      <c r="AH85" s="84"/>
      <c r="AI85" s="84"/>
      <c r="AJ85" s="84"/>
      <c r="AK85" s="105"/>
      <c r="AL85" s="105"/>
      <c r="AM85" s="84"/>
      <c r="AN85" s="84"/>
      <c r="AO85" s="84"/>
      <c r="AP85" s="105"/>
      <c r="AQ85" s="105"/>
      <c r="AR85" s="84"/>
      <c r="AS85" s="84"/>
      <c r="AT85" s="84"/>
      <c r="AU85" s="105"/>
      <c r="AV85" s="105"/>
      <c r="AW85" s="84"/>
      <c r="AX85" s="84"/>
      <c r="AY85" s="84"/>
      <c r="AZ85" s="2"/>
      <c r="BA85" s="2"/>
      <c r="BB85" s="2"/>
      <c r="BC85" s="2"/>
    </row>
    <row r="86" spans="1:55">
      <c r="A86" s="2"/>
      <c r="B86" s="2"/>
      <c r="C86" s="2"/>
      <c r="D86" s="2"/>
      <c r="E86" s="2"/>
      <c r="F86" s="26"/>
      <c r="G86" s="2"/>
      <c r="H86" s="2"/>
      <c r="I86" s="2"/>
      <c r="J86" s="2"/>
      <c r="K86" s="26"/>
      <c r="L86" s="2"/>
      <c r="M86" s="2"/>
      <c r="N86" s="2"/>
      <c r="O86" s="2"/>
      <c r="P86" s="26"/>
      <c r="Q86" s="2"/>
      <c r="R86" s="2"/>
      <c r="S86" s="2"/>
      <c r="T86" s="2"/>
      <c r="U86" s="26"/>
      <c r="V86" s="2"/>
      <c r="W86" s="2"/>
      <c r="X86" s="2"/>
      <c r="Y86" s="2"/>
      <c r="Z86" s="26"/>
      <c r="AA86" s="2"/>
      <c r="AB86" s="2"/>
      <c r="AC86" s="2"/>
      <c r="AD86" s="2"/>
      <c r="AE86" s="26"/>
      <c r="AF86" s="2"/>
      <c r="AG86" s="2"/>
      <c r="AH86" s="2"/>
      <c r="AI86" s="2"/>
      <c r="AJ86" s="26"/>
      <c r="AK86" s="2"/>
      <c r="AL86" s="2"/>
      <c r="AM86" s="2"/>
      <c r="AN86" s="2"/>
      <c r="AO86" s="26"/>
      <c r="AP86" s="2"/>
      <c r="AQ86" s="2"/>
      <c r="AR86" s="2"/>
      <c r="AS86" s="2"/>
      <c r="AT86" s="26"/>
      <c r="AU86" s="2"/>
      <c r="AV86" s="2"/>
      <c r="AW86" s="2"/>
      <c r="AX86" s="2"/>
      <c r="AY86" s="26"/>
      <c r="AZ86" s="2"/>
      <c r="BA86" s="2"/>
      <c r="BB86" s="2"/>
      <c r="BC86" s="2"/>
    </row>
    <row r="87" spans="1:55">
      <c r="A87" s="2"/>
      <c r="B87" s="2"/>
      <c r="C87" s="2"/>
      <c r="D87" s="2"/>
      <c r="E87" s="2"/>
      <c r="F87" s="29"/>
      <c r="G87" s="2"/>
      <c r="H87" s="2"/>
      <c r="I87" s="2"/>
      <c r="J87" s="2"/>
      <c r="K87" s="29"/>
      <c r="L87" s="2"/>
      <c r="M87" s="2"/>
      <c r="N87" s="2"/>
      <c r="O87" s="2"/>
      <c r="P87" s="29"/>
      <c r="Q87" s="2"/>
      <c r="R87" s="2"/>
      <c r="S87" s="2"/>
      <c r="T87" s="2"/>
      <c r="U87" s="29"/>
      <c r="V87" s="2"/>
      <c r="W87" s="2"/>
      <c r="X87" s="2"/>
      <c r="Y87" s="2"/>
      <c r="Z87" s="29"/>
      <c r="AA87" s="2"/>
      <c r="AB87" s="2"/>
      <c r="AC87" s="2"/>
      <c r="AD87" s="2"/>
      <c r="AE87" s="29"/>
      <c r="AF87" s="2"/>
      <c r="AG87" s="2"/>
      <c r="AH87" s="2"/>
      <c r="AI87" s="2"/>
      <c r="AJ87" s="29"/>
      <c r="AK87" s="2"/>
      <c r="AL87" s="2"/>
      <c r="AM87" s="2"/>
      <c r="AN87" s="2"/>
      <c r="AO87" s="29"/>
      <c r="AP87" s="2"/>
      <c r="AQ87" s="2"/>
      <c r="AR87" s="2"/>
      <c r="AS87" s="2"/>
      <c r="AT87" s="29"/>
      <c r="AU87" s="2"/>
      <c r="AV87" s="2"/>
      <c r="AW87" s="2"/>
      <c r="AX87" s="2"/>
      <c r="AY87" s="29"/>
      <c r="AZ87" s="2"/>
      <c r="BA87" s="2"/>
      <c r="BB87" s="2"/>
      <c r="BC87" s="2"/>
    </row>
    <row r="88" spans="1:55">
      <c r="A88" s="2"/>
      <c r="B88" s="29"/>
      <c r="C88" s="29"/>
      <c r="D88" s="29"/>
      <c r="E88" s="29"/>
      <c r="F88" s="29"/>
      <c r="G88" s="2"/>
      <c r="H88" s="2"/>
      <c r="I88" s="2"/>
      <c r="J88" s="2"/>
      <c r="K88" s="29"/>
      <c r="L88" s="29"/>
      <c r="M88" s="29"/>
      <c r="N88" s="29"/>
      <c r="O88" s="29"/>
      <c r="P88" s="29"/>
      <c r="Q88" s="2"/>
      <c r="R88" s="2"/>
      <c r="S88" s="2"/>
      <c r="T88" s="2"/>
      <c r="U88" s="29"/>
      <c r="V88" s="29"/>
      <c r="W88" s="29"/>
      <c r="X88" s="29"/>
      <c r="Y88" s="29"/>
      <c r="Z88" s="29"/>
      <c r="AA88" s="2"/>
      <c r="AB88" s="2"/>
      <c r="AC88" s="2"/>
      <c r="AD88" s="2"/>
      <c r="AE88" s="29"/>
      <c r="AF88" s="29"/>
      <c r="AG88" s="29"/>
      <c r="AH88" s="29"/>
      <c r="AI88" s="29"/>
      <c r="AJ88" s="29"/>
      <c r="AK88" s="2"/>
      <c r="AL88" s="2"/>
      <c r="AM88" s="2"/>
      <c r="AN88" s="2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"/>
      <c r="BA88" s="2"/>
      <c r="BB88" s="2"/>
      <c r="BC88" s="2"/>
    </row>
    <row r="89" spans="1:55">
      <c r="A89" s="2"/>
      <c r="B89" s="84"/>
      <c r="C89" s="84"/>
      <c r="D89" s="84"/>
      <c r="E89" s="84"/>
      <c r="F89" s="29"/>
      <c r="G89" s="84"/>
      <c r="H89" s="84"/>
      <c r="I89" s="84"/>
      <c r="J89" s="84"/>
      <c r="K89" s="29"/>
      <c r="L89" s="84"/>
      <c r="M89" s="84"/>
      <c r="N89" s="84"/>
      <c r="O89" s="84"/>
      <c r="P89" s="29"/>
      <c r="Q89" s="84"/>
      <c r="R89" s="84"/>
      <c r="S89" s="84"/>
      <c r="T89" s="84"/>
      <c r="U89" s="29"/>
      <c r="V89" s="84"/>
      <c r="W89" s="84"/>
      <c r="X89" s="84"/>
      <c r="Y89" s="84"/>
      <c r="Z89" s="29"/>
      <c r="AA89" s="84"/>
      <c r="AB89" s="84"/>
      <c r="AC89" s="84"/>
      <c r="AD89" s="84"/>
      <c r="AE89" s="29"/>
      <c r="AF89" s="84"/>
      <c r="AG89" s="84"/>
      <c r="AH89" s="84"/>
      <c r="AI89" s="84"/>
      <c r="AJ89" s="29"/>
      <c r="AK89" s="84"/>
      <c r="AL89" s="84"/>
      <c r="AM89" s="84"/>
      <c r="AN89" s="84"/>
      <c r="AO89" s="29"/>
      <c r="AP89" s="84"/>
      <c r="AQ89" s="84"/>
      <c r="AR89" s="84"/>
      <c r="AS89" s="84"/>
      <c r="AT89" s="29"/>
      <c r="AU89" s="84"/>
      <c r="AV89" s="84"/>
      <c r="AW89" s="84"/>
      <c r="AX89" s="84"/>
      <c r="AY89" s="29"/>
      <c r="AZ89" s="2"/>
      <c r="BA89" s="2"/>
      <c r="BB89" s="2"/>
      <c r="BC89" s="2"/>
    </row>
    <row r="90" spans="1:55">
      <c r="A90" s="2"/>
      <c r="B90" s="2"/>
      <c r="C90" s="2"/>
      <c r="D90" s="2"/>
      <c r="E90" s="2"/>
      <c r="F90" s="26"/>
      <c r="G90" s="2"/>
      <c r="H90" s="2"/>
      <c r="I90" s="2"/>
      <c r="J90" s="2"/>
      <c r="K90" s="26"/>
      <c r="L90" s="2"/>
      <c r="M90" s="2"/>
      <c r="N90" s="2"/>
      <c r="O90" s="2"/>
      <c r="P90" s="26"/>
      <c r="Q90" s="2"/>
      <c r="R90" s="2"/>
      <c r="S90" s="2"/>
      <c r="T90" s="2"/>
      <c r="U90" s="26"/>
      <c r="V90" s="2"/>
      <c r="W90" s="2"/>
      <c r="X90" s="2"/>
      <c r="Y90" s="2"/>
      <c r="Z90" s="26"/>
      <c r="AA90" s="2"/>
      <c r="AB90" s="2"/>
      <c r="AC90" s="2"/>
      <c r="AD90" s="2"/>
      <c r="AE90" s="26"/>
      <c r="AF90" s="2"/>
      <c r="AG90" s="2"/>
      <c r="AH90" s="2"/>
      <c r="AI90" s="2"/>
      <c r="AJ90" s="26"/>
      <c r="AK90" s="2"/>
      <c r="AL90" s="2"/>
      <c r="AM90" s="2"/>
      <c r="AN90" s="2"/>
      <c r="AO90" s="26"/>
      <c r="AP90" s="2"/>
      <c r="AQ90" s="2"/>
      <c r="AR90" s="2"/>
      <c r="AS90" s="2"/>
      <c r="AT90" s="26"/>
      <c r="AU90" s="2"/>
      <c r="AV90" s="2"/>
      <c r="AW90" s="2"/>
      <c r="AX90" s="2"/>
      <c r="AY90" s="26"/>
      <c r="AZ90" s="2"/>
      <c r="BA90" s="2"/>
      <c r="BB90" s="2"/>
      <c r="BC90" s="2"/>
    </row>
    <row r="91" spans="1:55">
      <c r="A91" s="2"/>
      <c r="B91" s="2"/>
      <c r="C91" s="2"/>
      <c r="D91" s="2"/>
      <c r="E91" s="2"/>
      <c r="F91" s="29"/>
      <c r="G91" s="2"/>
      <c r="H91" s="2"/>
      <c r="I91" s="2"/>
      <c r="J91" s="2"/>
      <c r="K91" s="29"/>
      <c r="L91" s="2"/>
      <c r="M91" s="2"/>
      <c r="N91" s="2"/>
      <c r="O91" s="2"/>
      <c r="P91" s="29"/>
      <c r="Q91" s="2"/>
      <c r="R91" s="2"/>
      <c r="S91" s="2"/>
      <c r="T91" s="2"/>
      <c r="U91" s="29"/>
      <c r="V91" s="2"/>
      <c r="W91" s="2"/>
      <c r="X91" s="2"/>
      <c r="Y91" s="2"/>
      <c r="Z91" s="29"/>
      <c r="AA91" s="2"/>
      <c r="AB91" s="2"/>
      <c r="AC91" s="2"/>
      <c r="AD91" s="2"/>
      <c r="AE91" s="29"/>
      <c r="AF91" s="2"/>
      <c r="AG91" s="2"/>
      <c r="AH91" s="2"/>
      <c r="AI91" s="2"/>
      <c r="AJ91" s="29"/>
      <c r="AK91" s="2"/>
      <c r="AL91" s="2"/>
      <c r="AM91" s="2"/>
      <c r="AN91" s="2"/>
      <c r="AO91" s="29"/>
      <c r="AP91" s="2"/>
      <c r="AQ91" s="2"/>
      <c r="AR91" s="2"/>
      <c r="AS91" s="2"/>
      <c r="AT91" s="29"/>
      <c r="AU91" s="2"/>
      <c r="AV91" s="2"/>
      <c r="AW91" s="2"/>
      <c r="AX91" s="2"/>
      <c r="AY91" s="29"/>
      <c r="AZ91" s="2"/>
      <c r="BA91" s="2"/>
      <c r="BB91" s="2"/>
      <c r="BC91" s="2"/>
    </row>
    <row r="92" spans="1:5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</row>
    <row r="105" spans="1:5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</row>
    <row r="106" spans="1:5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</row>
    <row r="107" spans="1:5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</row>
    <row r="108" spans="1:5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</row>
    <row r="110" spans="1:5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</row>
    <row r="111" spans="1:5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</row>
    <row r="112" spans="1:5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  <row r="858" spans="1:5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</row>
    <row r="859" spans="1:5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</row>
    <row r="860" spans="1:5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</row>
    <row r="861" spans="1:5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</row>
    <row r="862" spans="1:5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</row>
    <row r="863" spans="1:5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</row>
    <row r="864" spans="1:5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</row>
    <row r="865" spans="1:5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</row>
    <row r="866" spans="1:5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</row>
    <row r="867" spans="1:5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</row>
    <row r="868" spans="1:5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</row>
    <row r="869" spans="1:5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</row>
    <row r="870" spans="1:5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</row>
    <row r="871" spans="1:5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</row>
    <row r="872" spans="1:5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</row>
    <row r="873" spans="1:5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</row>
    <row r="874" spans="1:5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</row>
    <row r="875" spans="1:5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</row>
    <row r="876" spans="1:5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</row>
    <row r="877" spans="1:5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</row>
    <row r="878" spans="1:5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</row>
    <row r="879" spans="1:5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</row>
    <row r="880" spans="1:5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</row>
    <row r="881" spans="1:5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</row>
    <row r="882" spans="1:5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</row>
    <row r="883" spans="1:5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</row>
    <row r="884" spans="1:5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</row>
    <row r="885" spans="1:5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</row>
    <row r="886" spans="1:5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</row>
    <row r="887" spans="1:5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</row>
    <row r="888" spans="1:5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</row>
    <row r="889" spans="1:5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</row>
    <row r="890" spans="1:5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</row>
    <row r="891" spans="1:5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</row>
    <row r="892" spans="1:5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</row>
    <row r="893" spans="1:5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</row>
    <row r="894" spans="1:5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</row>
    <row r="895" spans="1:5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</row>
    <row r="896" spans="1:5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</row>
    <row r="897" spans="1:5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</row>
    <row r="898" spans="1:5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</row>
    <row r="899" spans="1:5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</row>
    <row r="900" spans="1:5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</row>
    <row r="901" spans="1:5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</row>
    <row r="902" spans="1:5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</row>
    <row r="903" spans="1:5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</row>
    <row r="904" spans="1:5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</row>
    <row r="905" spans="1:5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</row>
    <row r="906" spans="1:5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</row>
    <row r="907" spans="1:5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</row>
    <row r="908" spans="1:5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</row>
    <row r="909" spans="1:5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</row>
    <row r="910" spans="1:5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</row>
    <row r="911" spans="1:5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</row>
    <row r="912" spans="1:5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</row>
    <row r="913" spans="1:5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</row>
    <row r="914" spans="1:5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</row>
    <row r="915" spans="1:5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</row>
    <row r="916" spans="1:5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</row>
    <row r="917" spans="1:5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</row>
    <row r="918" spans="1:5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</row>
    <row r="919" spans="1:5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</row>
    <row r="920" spans="1:5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</row>
    <row r="921" spans="1:5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</row>
    <row r="922" spans="1:5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</row>
    <row r="923" spans="1:5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</row>
    <row r="924" spans="1:5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</row>
    <row r="925" spans="1:5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</row>
    <row r="926" spans="1:5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</row>
    <row r="927" spans="1:5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</row>
    <row r="928" spans="1:5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</row>
    <row r="929" spans="1:5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</row>
    <row r="930" spans="1:5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</row>
    <row r="931" spans="1:5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</row>
    <row r="932" spans="1:5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</row>
    <row r="933" spans="1:5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</row>
    <row r="934" spans="1:5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</row>
    <row r="935" spans="1:5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</row>
    <row r="936" spans="1:5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</row>
    <row r="937" spans="1:5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</row>
    <row r="938" spans="1:5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</row>
    <row r="939" spans="1:5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</row>
    <row r="940" spans="1:5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</row>
    <row r="941" spans="1:5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</row>
    <row r="942" spans="1:5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</row>
    <row r="943" spans="1:5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</row>
    <row r="944" spans="1:5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</row>
    <row r="945" spans="1:5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</row>
    <row r="946" spans="1:5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</row>
    <row r="947" spans="1:5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</row>
    <row r="948" spans="1:5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</row>
    <row r="949" spans="1:5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</row>
    <row r="950" spans="1:5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</row>
    <row r="951" spans="1:5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</row>
    <row r="952" spans="1:5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</row>
    <row r="953" spans="1:5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</row>
    <row r="954" spans="1:5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</row>
    <row r="955" spans="1: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</row>
    <row r="956" spans="1:5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</row>
    <row r="957" spans="1:5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</row>
    <row r="958" spans="1:5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</row>
    <row r="959" spans="1:5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</row>
    <row r="960" spans="1:5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</row>
    <row r="961" spans="1:5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</row>
    <row r="962" spans="1:5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</row>
    <row r="963" spans="1:5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</row>
    <row r="964" spans="1:5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</row>
    <row r="965" spans="1:5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</row>
    <row r="966" spans="1:5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</row>
    <row r="967" spans="1:5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</row>
    <row r="968" spans="1:5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</row>
    <row r="969" spans="1:5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</row>
    <row r="970" spans="1:5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</row>
    <row r="971" spans="1:5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</row>
    <row r="972" spans="1:5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</row>
    <row r="973" spans="1:5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</row>
    <row r="974" spans="1:5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</row>
    <row r="975" spans="1:5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</row>
    <row r="976" spans="1:5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</row>
    <row r="977" spans="1:5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</row>
    <row r="978" spans="1:5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</row>
    <row r="979" spans="1:5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</row>
    <row r="980" spans="1:5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</row>
    <row r="981" spans="1:5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</row>
    <row r="982" spans="1:5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</row>
    <row r="983" spans="1:5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</row>
    <row r="984" spans="1:5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</row>
    <row r="985" spans="1:5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</row>
    <row r="986" spans="1:5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</row>
    <row r="987" spans="1:5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</row>
    <row r="988" spans="1:5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</row>
    <row r="989" spans="1:5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</row>
    <row r="990" spans="1:5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</row>
    <row r="991" spans="1:5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</row>
    <row r="992" spans="1:5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</row>
    <row r="993" spans="1:5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</row>
    <row r="994" spans="1:5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</row>
    <row r="995" spans="1:5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</row>
    <row r="996" spans="1:5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</row>
    <row r="997" spans="1:5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</row>
    <row r="998" spans="1:5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</row>
    <row r="999" spans="1:5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</row>
    <row r="1000" spans="1:5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</row>
    <row r="1001" spans="1:5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</row>
    <row r="1002" spans="1:5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</row>
    <row r="1003" spans="1:5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</row>
    <row r="1004" spans="1:5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</row>
    <row r="1005" spans="1:5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</row>
    <row r="1006" spans="1:5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</row>
    <row r="1007" spans="1:5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</row>
    <row r="1008" spans="1:5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</row>
    <row r="1009" spans="1:5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</row>
    <row r="1010" spans="1:5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</row>
    <row r="1011" spans="1:5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</row>
    <row r="1012" spans="1:5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</row>
    <row r="1013" spans="1:5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</row>
    <row r="1014" spans="1:5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</row>
    <row r="1015" spans="1:5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</row>
    <row r="1016" spans="1:5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</row>
    <row r="1017" spans="1:5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</row>
    <row r="1018" spans="1:5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</row>
    <row r="1019" spans="1:5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</row>
    <row r="1020" spans="1:5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</row>
    <row r="1021" spans="1:5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</row>
    <row r="1022" spans="1:5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</row>
    <row r="1023" spans="1:5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</row>
    <row r="1024" spans="1:5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</row>
    <row r="1025" spans="1:5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</row>
    <row r="1026" spans="1:5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</row>
    <row r="1027" spans="1:5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</row>
    <row r="1028" spans="1:5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</row>
    <row r="1029" spans="1:5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</row>
    <row r="1030" spans="1:5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</row>
    <row r="1031" spans="1:5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</row>
    <row r="1032" spans="1:5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</row>
    <row r="1033" spans="1:5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</row>
    <row r="1034" spans="1:5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</row>
    <row r="1035" spans="1:5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</row>
    <row r="1036" spans="1:5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</row>
    <row r="1037" spans="1:5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</row>
    <row r="1038" spans="1:5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</row>
    <row r="1039" spans="1:5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</row>
  </sheetData>
  <mergeCells count="13">
    <mergeCell ref="AP78:AY78"/>
    <mergeCell ref="B2:C2"/>
    <mergeCell ref="D2:E2"/>
    <mergeCell ref="F2:G2"/>
    <mergeCell ref="H2:I2"/>
    <mergeCell ref="J2:K2"/>
    <mergeCell ref="AM17:AO17"/>
    <mergeCell ref="AM19:AO19"/>
    <mergeCell ref="AM20:AO20"/>
    <mergeCell ref="AM22:AO22"/>
    <mergeCell ref="L78:U78"/>
    <mergeCell ref="V78:AE78"/>
    <mergeCell ref="AF78:AO78"/>
  </mergeCells>
  <conditionalFormatting sqref="A48">
    <cfRule type="cellIs" dxfId="132" priority="3" operator="greaterThanOrEqual">
      <formula>0.14</formula>
    </cfRule>
    <cfRule type="cellIs" dxfId="131" priority="4" operator="greaterThanOrEqual">
      <formula>0.06</formula>
    </cfRule>
    <cfRule type="cellIs" dxfId="130" priority="5" operator="greaterThanOrEqual">
      <formula>0.01</formula>
    </cfRule>
  </conditionalFormatting>
  <conditionalFormatting sqref="A53">
    <cfRule type="cellIs" dxfId="129" priority="6" operator="greaterThanOrEqual">
      <formula>0.4</formula>
    </cfRule>
    <cfRule type="cellIs" dxfId="128" priority="7" operator="greaterThanOrEqual">
      <formula>0.25</formula>
    </cfRule>
    <cfRule type="cellIs" dxfId="127" priority="8" operator="greaterThanOrEqual">
      <formula>0.1</formula>
    </cfRule>
  </conditionalFormatting>
  <conditionalFormatting sqref="A57">
    <cfRule type="cellIs" dxfId="126" priority="9" operator="greaterThanOrEqual">
      <formula>0.14</formula>
    </cfRule>
    <cfRule type="cellIs" dxfId="125" priority="10" operator="greaterThanOrEqual">
      <formula>0.06</formula>
    </cfRule>
    <cfRule type="cellIs" dxfId="124" priority="11" operator="greaterThanOrEqual">
      <formula>0.01</formula>
    </cfRule>
  </conditionalFormatting>
  <conditionalFormatting sqref="B64:B66">
    <cfRule type="cellIs" dxfId="123" priority="1" operator="greaterThan">
      <formula>3.506</formula>
    </cfRule>
    <cfRule type="cellIs" dxfId="122" priority="2" operator="lessThan">
      <formula>3.506</formula>
    </cfRule>
  </conditionalFormatting>
  <conditionalFormatting sqref="F75:F84">
    <cfRule type="cellIs" dxfId="121" priority="13" operator="greaterThanOrEqual">
      <formula>4.018</formula>
    </cfRule>
    <cfRule type="cellIs" dxfId="120" priority="14" operator="lessThan">
      <formula>4.018</formula>
    </cfRule>
  </conditionalFormatting>
  <conditionalFormatting sqref="L33">
    <cfRule type="cellIs" dxfId="119" priority="12" operator="greaterThan">
      <formula>0</formula>
    </cfRule>
  </conditionalFormatting>
  <hyperlinks>
    <hyperlink ref="F43" r:id="rId1" xr:uid="{00000000-0004-0000-0400-000000000000}"/>
    <hyperlink ref="L48" r:id="rId2" location=":~:text=ANOVA%20%2D%20(Partial)%20Eta%20Squared&amp;text=%CE%B72%20%3D%200.01%20indicates%20a,0.14%20indicates%20a%20large%20effect." xr:uid="{00000000-0004-0000-0400-000001000000}"/>
    <hyperlink ref="G62" r:id="rId3" xr:uid="{00000000-0004-0000-0400-000002000000}"/>
    <hyperlink ref="B68" r:id="rId4" xr:uid="{00000000-0004-0000-0400-000003000000}"/>
    <hyperlink ref="A70" r:id="rId5" xr:uid="{00000000-0004-0000-0400-000004000000}"/>
    <hyperlink ref="A71" r:id="rId6" xr:uid="{00000000-0004-0000-0400-000005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BC1039"/>
  <sheetViews>
    <sheetView workbookViewId="0"/>
  </sheetViews>
  <sheetFormatPr defaultColWidth="14.42578125" defaultRowHeight="15" customHeight="1"/>
  <cols>
    <col min="2" max="2" width="14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11" width="5.85546875" customWidth="1"/>
    <col min="12" max="12" width="7.85546875" customWidth="1"/>
    <col min="13" max="13" width="5.85546875" customWidth="1"/>
    <col min="14" max="19" width="5.85546875" hidden="1" customWidth="1"/>
    <col min="20" max="20" width="7" hidden="1" customWidth="1"/>
    <col min="21" max="21" width="5.85546875" hidden="1" customWidth="1"/>
    <col min="22" max="25" width="7" hidden="1" customWidth="1"/>
    <col min="26" max="29" width="5.85546875" hidden="1" customWidth="1"/>
    <col min="30" max="33" width="7" hidden="1" customWidth="1"/>
    <col min="34" max="37" width="5.85546875" hidden="1" customWidth="1"/>
    <col min="38" max="41" width="7" customWidth="1"/>
    <col min="42" max="42" width="6.140625" customWidth="1"/>
    <col min="43" max="44" width="6.85546875" customWidth="1"/>
    <col min="45" max="45" width="8.8554687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161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04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204" t="s">
        <v>64</v>
      </c>
      <c r="B2" s="303">
        <v>1</v>
      </c>
      <c r="C2" s="299"/>
      <c r="D2" s="303">
        <v>2</v>
      </c>
      <c r="E2" s="299"/>
      <c r="F2" s="303">
        <v>3</v>
      </c>
      <c r="G2" s="299"/>
      <c r="H2" s="303">
        <v>4</v>
      </c>
      <c r="I2" s="299"/>
      <c r="J2" s="303">
        <v>5</v>
      </c>
      <c r="K2" s="299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</row>
    <row r="3" spans="1:55">
      <c r="A3" s="205" t="s">
        <v>65</v>
      </c>
      <c r="B3" s="205" t="s">
        <v>66</v>
      </c>
      <c r="C3" s="205"/>
      <c r="D3" s="205" t="s">
        <v>67</v>
      </c>
      <c r="E3" s="205"/>
      <c r="F3" s="205"/>
      <c r="G3" s="205"/>
      <c r="H3" s="205"/>
      <c r="I3" s="205"/>
      <c r="J3" s="205" t="s">
        <v>66</v>
      </c>
      <c r="K3" s="205"/>
      <c r="L3" s="205" t="s">
        <v>67</v>
      </c>
      <c r="M3" s="205"/>
      <c r="N3" s="205"/>
      <c r="O3" s="205"/>
      <c r="P3" s="205"/>
      <c r="Q3" s="205"/>
      <c r="R3" s="205" t="s">
        <v>66</v>
      </c>
      <c r="S3" s="205"/>
      <c r="T3" s="205" t="s">
        <v>67</v>
      </c>
      <c r="U3" s="205"/>
      <c r="V3" s="205"/>
      <c r="W3" s="205"/>
      <c r="X3" s="205"/>
      <c r="Y3" s="205"/>
      <c r="Z3" s="205" t="s">
        <v>66</v>
      </c>
      <c r="AA3" s="205"/>
      <c r="AB3" s="205" t="s">
        <v>67</v>
      </c>
      <c r="AC3" s="205"/>
      <c r="AD3" s="205"/>
      <c r="AE3" s="205"/>
      <c r="AF3" s="205"/>
      <c r="AG3" s="205"/>
      <c r="AH3" s="205" t="s">
        <v>66</v>
      </c>
      <c r="AI3" s="205"/>
      <c r="AJ3" s="205" t="s">
        <v>67</v>
      </c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</row>
    <row r="4" spans="1:55">
      <c r="A4" s="204" t="s">
        <v>68</v>
      </c>
      <c r="B4" s="204" t="s">
        <v>69</v>
      </c>
      <c r="C4" s="204" t="s">
        <v>51</v>
      </c>
      <c r="D4" s="204" t="s">
        <v>69</v>
      </c>
      <c r="E4" s="204" t="s">
        <v>51</v>
      </c>
      <c r="F4" s="204" t="s">
        <v>69</v>
      </c>
      <c r="G4" s="204" t="s">
        <v>51</v>
      </c>
      <c r="H4" s="204" t="s">
        <v>69</v>
      </c>
      <c r="I4" s="204" t="s">
        <v>51</v>
      </c>
      <c r="J4" s="204" t="s">
        <v>69</v>
      </c>
      <c r="K4" s="204" t="s">
        <v>51</v>
      </c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</row>
    <row r="5" spans="1:55">
      <c r="A5" s="205" t="s">
        <v>70</v>
      </c>
      <c r="B5" s="205">
        <v>1</v>
      </c>
      <c r="C5" s="205">
        <v>2</v>
      </c>
      <c r="D5" s="205">
        <v>1</v>
      </c>
      <c r="E5" s="205">
        <v>2</v>
      </c>
      <c r="F5" s="205"/>
      <c r="G5" s="205"/>
      <c r="H5" s="205"/>
      <c r="I5" s="205"/>
      <c r="J5" s="205">
        <v>1</v>
      </c>
      <c r="K5" s="205">
        <v>2</v>
      </c>
      <c r="L5" s="205">
        <v>1</v>
      </c>
      <c r="M5" s="205">
        <v>2</v>
      </c>
      <c r="N5" s="205"/>
      <c r="O5" s="205"/>
      <c r="P5" s="205"/>
      <c r="Q5" s="205"/>
      <c r="R5" s="205">
        <v>1</v>
      </c>
      <c r="S5" s="205">
        <v>2</v>
      </c>
      <c r="T5" s="205">
        <v>1</v>
      </c>
      <c r="U5" s="205">
        <v>2</v>
      </c>
      <c r="V5" s="205"/>
      <c r="W5" s="205"/>
      <c r="X5" s="205"/>
      <c r="Y5" s="205"/>
      <c r="Z5" s="205">
        <v>1</v>
      </c>
      <c r="AA5" s="205">
        <v>2</v>
      </c>
      <c r="AB5" s="205">
        <v>1</v>
      </c>
      <c r="AC5" s="205">
        <v>2</v>
      </c>
      <c r="AD5" s="205"/>
      <c r="AE5" s="205"/>
      <c r="AF5" s="205"/>
      <c r="AG5" s="205"/>
      <c r="AH5" s="205">
        <v>1</v>
      </c>
      <c r="AI5" s="205">
        <v>2</v>
      </c>
      <c r="AJ5" s="205">
        <v>1</v>
      </c>
      <c r="AK5" s="205">
        <v>2</v>
      </c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</row>
    <row r="6" spans="1:55">
      <c r="A6" s="206" t="s">
        <v>14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71</v>
      </c>
      <c r="AQ6" s="2"/>
      <c r="AR6" s="2" t="s">
        <v>72</v>
      </c>
      <c r="AS6" s="2" t="s">
        <v>73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07">
        <v>180</v>
      </c>
      <c r="B7" s="208">
        <v>0.14000000000000001</v>
      </c>
      <c r="C7" s="208">
        <v>0.05</v>
      </c>
      <c r="D7" s="209">
        <v>0.14000000000000001</v>
      </c>
      <c r="E7" s="209">
        <v>0.08</v>
      </c>
      <c r="F7" s="178">
        <v>0.05</v>
      </c>
      <c r="G7" s="178">
        <v>0.05</v>
      </c>
      <c r="H7" s="210">
        <v>7.0000000000000007E-2</v>
      </c>
      <c r="I7" s="210">
        <v>0.03</v>
      </c>
      <c r="J7" s="179">
        <v>0.08</v>
      </c>
      <c r="K7" s="179">
        <v>0.02</v>
      </c>
      <c r="L7" s="29"/>
      <c r="M7" s="29"/>
      <c r="N7" s="2"/>
      <c r="O7" s="2"/>
      <c r="P7" s="2"/>
      <c r="Q7" s="2"/>
      <c r="R7" s="29"/>
      <c r="S7" s="29"/>
      <c r="T7" s="29"/>
      <c r="U7" s="29"/>
      <c r="V7" s="2"/>
      <c r="W7" s="2"/>
      <c r="X7" s="2"/>
      <c r="Y7" s="2"/>
      <c r="Z7" s="29"/>
      <c r="AA7" s="29"/>
      <c r="AB7" s="29"/>
      <c r="AC7" s="29"/>
      <c r="AD7" s="2"/>
      <c r="AE7" s="2"/>
      <c r="AF7" s="2"/>
      <c r="AG7" s="2"/>
      <c r="AH7" s="29"/>
      <c r="AI7" s="29"/>
      <c r="AJ7" s="29"/>
      <c r="AK7" s="29"/>
      <c r="AL7" s="29"/>
      <c r="AM7" s="29"/>
      <c r="AN7" s="29"/>
      <c r="AO7" s="29"/>
      <c r="AP7" s="29">
        <f>AVERAGE(B7:AK7)</f>
        <v>7.1000000000000008E-2</v>
      </c>
      <c r="AQ7" s="29" t="s">
        <v>74</v>
      </c>
      <c r="AR7" s="29">
        <f>AP7-AP17</f>
        <v>1.3600000000000001E-2</v>
      </c>
      <c r="AS7" s="211">
        <f>AR7^2</f>
        <v>1.8496000000000002E-4</v>
      </c>
      <c r="AT7" s="29"/>
      <c r="AU7" s="29"/>
      <c r="AV7" s="29"/>
      <c r="AW7" s="29"/>
      <c r="AX7" s="29"/>
      <c r="AY7" s="29"/>
      <c r="AZ7" s="29"/>
      <c r="BA7" s="29"/>
      <c r="BB7" s="29"/>
      <c r="BC7" s="29"/>
    </row>
    <row r="8" spans="1:55">
      <c r="A8" s="212" t="s">
        <v>75</v>
      </c>
      <c r="B8" s="213">
        <f t="shared" ref="B8:K8" si="0">(B7-$AP7)^2</f>
        <v>4.7610000000000005E-3</v>
      </c>
      <c r="C8" s="213">
        <f t="shared" si="0"/>
        <v>4.410000000000002E-4</v>
      </c>
      <c r="D8" s="214">
        <f t="shared" si="0"/>
        <v>4.7610000000000005E-3</v>
      </c>
      <c r="E8" s="214">
        <f t="shared" si="0"/>
        <v>8.0999999999999895E-5</v>
      </c>
      <c r="F8" s="215">
        <f t="shared" si="0"/>
        <v>4.410000000000002E-4</v>
      </c>
      <c r="G8" s="215">
        <f t="shared" si="0"/>
        <v>4.410000000000002E-4</v>
      </c>
      <c r="H8" s="216">
        <f t="shared" si="0"/>
        <v>1.0000000000000019E-6</v>
      </c>
      <c r="I8" s="216">
        <f t="shared" si="0"/>
        <v>1.6810000000000006E-3</v>
      </c>
      <c r="J8" s="217">
        <f t="shared" si="0"/>
        <v>8.0999999999999895E-5</v>
      </c>
      <c r="K8" s="217">
        <f t="shared" si="0"/>
        <v>2.6010000000000004E-3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9"/>
      <c r="AQ8" s="29"/>
      <c r="AR8" s="29"/>
      <c r="AS8" s="211"/>
      <c r="AT8" s="29"/>
      <c r="AU8" s="29"/>
      <c r="AV8" s="29"/>
      <c r="AW8" s="29"/>
      <c r="AX8" s="29"/>
      <c r="AY8" s="29"/>
      <c r="AZ8" s="29"/>
      <c r="BA8" s="29"/>
      <c r="BB8" s="29"/>
      <c r="BC8" s="29"/>
    </row>
    <row r="9" spans="1:55">
      <c r="A9" s="207">
        <v>200</v>
      </c>
      <c r="B9" s="208">
        <v>0.06</v>
      </c>
      <c r="C9" s="208">
        <v>0.06</v>
      </c>
      <c r="D9" s="209">
        <v>0.09</v>
      </c>
      <c r="E9" s="209">
        <v>0.02</v>
      </c>
      <c r="F9" s="178">
        <v>7.0000000000000007E-2</v>
      </c>
      <c r="G9" s="178">
        <v>0.03</v>
      </c>
      <c r="H9" s="210">
        <v>0.1</v>
      </c>
      <c r="I9" s="210">
        <v>0.01</v>
      </c>
      <c r="J9" s="179">
        <v>7.0000000000000007E-2</v>
      </c>
      <c r="K9" s="179">
        <v>7.0000000000000007E-2</v>
      </c>
      <c r="L9" s="29"/>
      <c r="M9" s="29"/>
      <c r="N9" s="2"/>
      <c r="O9" s="2"/>
      <c r="P9" s="2"/>
      <c r="Q9" s="2"/>
      <c r="R9" s="29"/>
      <c r="S9" s="29"/>
      <c r="T9" s="29"/>
      <c r="U9" s="29"/>
      <c r="V9" s="2"/>
      <c r="W9" s="2"/>
      <c r="X9" s="2"/>
      <c r="Y9" s="2"/>
      <c r="Z9" s="29"/>
      <c r="AA9" s="29"/>
      <c r="AB9" s="29"/>
      <c r="AC9" s="29"/>
      <c r="AD9" s="2"/>
      <c r="AE9" s="2"/>
      <c r="AF9" s="2"/>
      <c r="AG9" s="2"/>
      <c r="AH9" s="29"/>
      <c r="AI9" s="29"/>
      <c r="AJ9" s="29"/>
      <c r="AK9" s="29"/>
      <c r="AL9" s="29"/>
      <c r="AM9" s="29"/>
      <c r="AN9" s="29"/>
      <c r="AO9" s="29"/>
      <c r="AP9" s="29">
        <f>AVERAGE(B9:AK9)</f>
        <v>5.800000000000001E-2</v>
      </c>
      <c r="AQ9" s="29" t="s">
        <v>76</v>
      </c>
      <c r="AR9" s="29">
        <f>AP9-AP17</f>
        <v>6.0000000000000331E-4</v>
      </c>
      <c r="AS9" s="211">
        <f>AR9^2</f>
        <v>3.6000000000000396E-7</v>
      </c>
      <c r="AT9" s="29"/>
      <c r="AU9" s="29"/>
      <c r="AV9" s="29"/>
      <c r="AW9" s="29"/>
      <c r="AX9" s="29"/>
      <c r="AY9" s="29"/>
      <c r="AZ9" s="29"/>
      <c r="BA9" s="29"/>
      <c r="BB9" s="29"/>
      <c r="BC9" s="29"/>
    </row>
    <row r="10" spans="1:55">
      <c r="A10" s="212" t="s">
        <v>77</v>
      </c>
      <c r="B10" s="213">
        <f t="shared" ref="B10:K10" si="1">(B9-$AP9)^2</f>
        <v>3.9999999999999515E-6</v>
      </c>
      <c r="C10" s="213">
        <f t="shared" si="1"/>
        <v>3.9999999999999515E-6</v>
      </c>
      <c r="D10" s="214">
        <f t="shared" si="1"/>
        <v>1.0239999999999991E-3</v>
      </c>
      <c r="E10" s="214">
        <f t="shared" si="1"/>
        <v>1.4440000000000004E-3</v>
      </c>
      <c r="F10" s="215">
        <f t="shared" si="1"/>
        <v>1.4399999999999992E-4</v>
      </c>
      <c r="G10" s="215">
        <f t="shared" si="1"/>
        <v>7.8400000000000063E-4</v>
      </c>
      <c r="H10" s="216">
        <f t="shared" si="1"/>
        <v>1.7639999999999997E-3</v>
      </c>
      <c r="I10" s="216">
        <f t="shared" si="1"/>
        <v>2.3040000000000009E-3</v>
      </c>
      <c r="J10" s="217">
        <f t="shared" si="1"/>
        <v>1.4399999999999992E-4</v>
      </c>
      <c r="K10" s="217">
        <f t="shared" si="1"/>
        <v>1.4399999999999992E-4</v>
      </c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9"/>
      <c r="AQ10" s="29"/>
      <c r="AR10" s="29"/>
      <c r="AS10" s="211"/>
      <c r="AT10" s="29"/>
      <c r="AU10" s="29"/>
      <c r="AV10" s="29"/>
      <c r="AW10" s="29"/>
      <c r="AX10" s="29"/>
      <c r="AY10" s="29"/>
      <c r="AZ10" s="29"/>
      <c r="BA10" s="29"/>
      <c r="BB10" s="29"/>
      <c r="BC10" s="29"/>
    </row>
    <row r="11" spans="1:55">
      <c r="A11" s="207">
        <v>220</v>
      </c>
      <c r="B11" s="208">
        <v>0.03</v>
      </c>
      <c r="C11" s="208">
        <v>0.06</v>
      </c>
      <c r="D11" s="209">
        <v>0.06</v>
      </c>
      <c r="E11" s="209">
        <v>0.05</v>
      </c>
      <c r="F11" s="178">
        <v>0.09</v>
      </c>
      <c r="G11" s="178">
        <v>0.04</v>
      </c>
      <c r="H11" s="210">
        <v>0.05</v>
      </c>
      <c r="I11" s="210">
        <v>0.03</v>
      </c>
      <c r="J11" s="179">
        <v>0.03</v>
      </c>
      <c r="K11" s="179">
        <v>0.03</v>
      </c>
      <c r="L11" s="29"/>
      <c r="M11" s="29"/>
      <c r="N11" s="2"/>
      <c r="O11" s="2"/>
      <c r="P11" s="2"/>
      <c r="Q11" s="2"/>
      <c r="R11" s="29"/>
      <c r="S11" s="29"/>
      <c r="T11" s="29"/>
      <c r="U11" s="29"/>
      <c r="V11" s="2"/>
      <c r="W11" s="2"/>
      <c r="X11" s="2"/>
      <c r="Y11" s="2"/>
      <c r="Z11" s="29"/>
      <c r="AA11" s="29"/>
      <c r="AB11" s="29"/>
      <c r="AC11" s="29"/>
      <c r="AD11" s="2"/>
      <c r="AE11" s="2"/>
      <c r="AF11" s="2"/>
      <c r="AG11" s="2"/>
      <c r="AH11" s="29"/>
      <c r="AI11" s="29"/>
      <c r="AJ11" s="29"/>
      <c r="AK11" s="29"/>
      <c r="AL11" s="29"/>
      <c r="AM11" s="29"/>
      <c r="AN11" s="29"/>
      <c r="AO11" s="29"/>
      <c r="AP11" s="29">
        <f>AVERAGE(B11:AK11)</f>
        <v>4.7000000000000007E-2</v>
      </c>
      <c r="AQ11" s="29" t="s">
        <v>78</v>
      </c>
      <c r="AR11" s="29">
        <f>AP11-AP17</f>
        <v>-1.04E-2</v>
      </c>
      <c r="AS11" s="211">
        <f>AR11^2</f>
        <v>1.0815999999999999E-4</v>
      </c>
      <c r="AT11" s="29"/>
      <c r="AU11" s="29"/>
      <c r="AV11" s="29"/>
      <c r="AW11" s="29"/>
      <c r="AX11" s="29"/>
      <c r="AY11" s="29"/>
      <c r="AZ11" s="29"/>
      <c r="BA11" s="29"/>
      <c r="BB11" s="29"/>
      <c r="BC11" s="29"/>
    </row>
    <row r="12" spans="1:55">
      <c r="A12" s="64" t="s">
        <v>79</v>
      </c>
      <c r="B12" s="213">
        <f t="shared" ref="B12:K12" si="2">(B11-$AP11)^2</f>
        <v>2.890000000000003E-4</v>
      </c>
      <c r="C12" s="213">
        <f t="shared" si="2"/>
        <v>1.6899999999999977E-4</v>
      </c>
      <c r="D12" s="214">
        <f t="shared" si="2"/>
        <v>1.6899999999999977E-4</v>
      </c>
      <c r="E12" s="214">
        <f t="shared" si="2"/>
        <v>8.9999999999999748E-6</v>
      </c>
      <c r="F12" s="215">
        <f t="shared" si="2"/>
        <v>1.8489999999999991E-3</v>
      </c>
      <c r="G12" s="215">
        <f t="shared" si="2"/>
        <v>4.9000000000000087E-5</v>
      </c>
      <c r="H12" s="216">
        <f t="shared" si="2"/>
        <v>8.9999999999999748E-6</v>
      </c>
      <c r="I12" s="216">
        <f t="shared" si="2"/>
        <v>2.890000000000003E-4</v>
      </c>
      <c r="J12" s="217">
        <f t="shared" si="2"/>
        <v>2.890000000000003E-4</v>
      </c>
      <c r="K12" s="217">
        <f t="shared" si="2"/>
        <v>2.890000000000003E-4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"/>
      <c r="AQ12" s="2"/>
      <c r="AR12" s="2"/>
      <c r="AS12" s="21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77">
        <v>190</v>
      </c>
      <c r="B13" s="277">
        <v>0.1</v>
      </c>
      <c r="C13" s="277">
        <v>0.04</v>
      </c>
      <c r="D13" s="277">
        <v>7.0000000000000007E-2</v>
      </c>
      <c r="E13" s="277">
        <v>0.03</v>
      </c>
      <c r="F13" s="277">
        <v>0.08</v>
      </c>
      <c r="G13" s="277">
        <v>0.06</v>
      </c>
      <c r="H13" s="277">
        <v>0.05</v>
      </c>
      <c r="I13" s="277">
        <v>0.01</v>
      </c>
      <c r="J13" s="277">
        <v>0.11</v>
      </c>
      <c r="K13" s="277">
        <v>0.08</v>
      </c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8">
        <f>AVERAGE(B13:AK13)</f>
        <v>6.3E-2</v>
      </c>
      <c r="AQ13" s="277" t="s">
        <v>162</v>
      </c>
      <c r="AR13" s="278">
        <f>AP13-AP17</f>
        <v>5.5999999999999939E-3</v>
      </c>
      <c r="AS13" s="279">
        <f>AR13^2</f>
        <v>3.135999999999993E-5</v>
      </c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77"/>
      <c r="B14" s="280">
        <f t="shared" ref="B14:K14" si="3">(B13-$AP13)^2</f>
        <v>1.3690000000000004E-3</v>
      </c>
      <c r="C14" s="280">
        <f t="shared" si="3"/>
        <v>5.2899999999999996E-4</v>
      </c>
      <c r="D14" s="280">
        <f t="shared" si="3"/>
        <v>4.9000000000000087E-5</v>
      </c>
      <c r="E14" s="280">
        <f t="shared" si="3"/>
        <v>1.0890000000000001E-3</v>
      </c>
      <c r="F14" s="280">
        <f t="shared" si="3"/>
        <v>2.8900000000000003E-4</v>
      </c>
      <c r="G14" s="280">
        <f t="shared" si="3"/>
        <v>9.0000000000000155E-6</v>
      </c>
      <c r="H14" s="280">
        <f t="shared" si="3"/>
        <v>1.6899999999999993E-4</v>
      </c>
      <c r="I14" s="280">
        <f t="shared" si="3"/>
        <v>2.8089999999999999E-3</v>
      </c>
      <c r="J14" s="280">
        <f t="shared" si="3"/>
        <v>2.209E-3</v>
      </c>
      <c r="K14" s="280">
        <f t="shared" si="3"/>
        <v>2.8900000000000003E-4</v>
      </c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9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77">
        <v>210</v>
      </c>
      <c r="B15" s="277">
        <v>0.03</v>
      </c>
      <c r="C15" s="277">
        <v>0.08</v>
      </c>
      <c r="D15" s="277">
        <v>0.06</v>
      </c>
      <c r="E15" s="277">
        <v>0.05</v>
      </c>
      <c r="F15" s="277">
        <v>0.09</v>
      </c>
      <c r="G15" s="277">
        <v>0.03</v>
      </c>
      <c r="H15" s="277">
        <v>0.05</v>
      </c>
      <c r="I15" s="277">
        <v>0.01</v>
      </c>
      <c r="J15" s="277">
        <v>0.05</v>
      </c>
      <c r="K15" s="277">
        <v>0.03</v>
      </c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8">
        <f>AVERAGE(B15:AK15)</f>
        <v>4.8000000000000001E-2</v>
      </c>
      <c r="AQ15" s="277" t="s">
        <v>163</v>
      </c>
      <c r="AR15" s="278">
        <f>AP15-AP17</f>
        <v>-9.4000000000000056E-3</v>
      </c>
      <c r="AS15" s="279">
        <f>AR15^2</f>
        <v>8.8360000000000109E-5</v>
      </c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77"/>
      <c r="B16" s="280">
        <f t="shared" ref="B16:K16" si="4">(B15-$AP15)^2</f>
        <v>3.2400000000000007E-4</v>
      </c>
      <c r="C16" s="280">
        <f t="shared" si="4"/>
        <v>1.024E-3</v>
      </c>
      <c r="D16" s="280">
        <f t="shared" si="4"/>
        <v>1.4399999999999992E-4</v>
      </c>
      <c r="E16" s="280">
        <f t="shared" si="4"/>
        <v>4.0000000000000074E-6</v>
      </c>
      <c r="F16" s="280">
        <f t="shared" si="4"/>
        <v>1.7639999999999997E-3</v>
      </c>
      <c r="G16" s="280">
        <f t="shared" si="4"/>
        <v>3.2400000000000007E-4</v>
      </c>
      <c r="H16" s="280">
        <f t="shared" si="4"/>
        <v>4.0000000000000074E-6</v>
      </c>
      <c r="I16" s="280">
        <f t="shared" si="4"/>
        <v>1.444E-3</v>
      </c>
      <c r="J16" s="280">
        <f t="shared" si="4"/>
        <v>4.0000000000000074E-6</v>
      </c>
      <c r="K16" s="280">
        <f t="shared" si="4"/>
        <v>3.2400000000000007E-4</v>
      </c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98" t="s">
        <v>80</v>
      </c>
      <c r="AN17" s="299"/>
      <c r="AO17" s="299"/>
      <c r="AP17" s="29">
        <f>AVERAGE(AP7:AP16)</f>
        <v>5.7400000000000007E-2</v>
      </c>
      <c r="AQ17" s="2" t="s">
        <v>81</v>
      </c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18" t="s">
        <v>82</v>
      </c>
      <c r="B18" s="219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20" t="s">
        <v>83</v>
      </c>
      <c r="B19" s="221">
        <f>(AP22*AS7)+(AP22*AS9)+(AP22*AS11)+(AP22*AS13)+(AP22*AS15)</f>
        <v>4.1320000000000011E-3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 t="s">
        <v>84</v>
      </c>
      <c r="AM19" s="298" t="s">
        <v>85</v>
      </c>
      <c r="AN19" s="299"/>
      <c r="AO19" s="299"/>
      <c r="AP19" s="2">
        <f>COUNT(AP7:AP16)</f>
        <v>5</v>
      </c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20" t="s">
        <v>86</v>
      </c>
      <c r="B20" s="221">
        <f>(B19)/(B21)</f>
        <v>1.0330000000000003E-3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 t="s">
        <v>87</v>
      </c>
      <c r="AM20" s="298" t="s">
        <v>88</v>
      </c>
      <c r="AN20" s="299"/>
      <c r="AO20" s="299"/>
      <c r="AP20" s="2">
        <f>AP22*AP19</f>
        <v>50</v>
      </c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22" t="s">
        <v>89</v>
      </c>
      <c r="B21" s="223">
        <f>AP19-1</f>
        <v>4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2" t="s">
        <v>90</v>
      </c>
      <c r="AM22" s="298" t="s">
        <v>91</v>
      </c>
      <c r="AN22" s="299"/>
      <c r="AO22" s="299"/>
      <c r="AP22" s="105">
        <f>COUNT(B7:AO7)</f>
        <v>10</v>
      </c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18" t="s">
        <v>92</v>
      </c>
      <c r="B23" s="219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20" t="s">
        <v>93</v>
      </c>
      <c r="B24" s="221">
        <f>SUM(B25:B29)</f>
        <v>4.0629999999999999E-2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24" t="s">
        <v>94</v>
      </c>
      <c r="B25" s="225">
        <f>SUM(B8:AO8)</f>
        <v>1.5290000000000002E-2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24" t="s">
        <v>95</v>
      </c>
      <c r="B26" s="225">
        <f>SUM(B10:AO10)</f>
        <v>7.7600000000000013E-3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24" t="s">
        <v>96</v>
      </c>
      <c r="B27" s="225">
        <f>SUM(B12:AO12)</f>
        <v>3.4099999999999994E-3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24" t="s">
        <v>164</v>
      </c>
      <c r="B28" s="225">
        <f>SUM(B14:AO14)</f>
        <v>8.8100000000000001E-3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224" t="s">
        <v>165</v>
      </c>
      <c r="B29" s="225">
        <f>SUM(B16:AO16)</f>
        <v>5.3600000000000002E-3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20" t="s">
        <v>97</v>
      </c>
      <c r="B30" s="221">
        <f>B24/B31</f>
        <v>9.0288888888888884E-4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22" t="s">
        <v>98</v>
      </c>
      <c r="B31" s="226">
        <f>AP20-AP19</f>
        <v>45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218" t="s">
        <v>99</v>
      </c>
      <c r="B33" s="100" t="s">
        <v>100</v>
      </c>
      <c r="C33" s="100"/>
      <c r="D33" s="100" t="s">
        <v>101</v>
      </c>
      <c r="E33" s="100" t="s">
        <v>102</v>
      </c>
      <c r="F33" s="100"/>
      <c r="G33" s="100"/>
      <c r="H33" s="100"/>
      <c r="I33" s="100" t="s">
        <v>103</v>
      </c>
      <c r="J33" s="100"/>
      <c r="K33" s="219"/>
      <c r="L33" s="227">
        <f>B34-A45</f>
        <v>-1.4346338391188773</v>
      </c>
      <c r="M33" s="2" t="s">
        <v>104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220" t="s">
        <v>105</v>
      </c>
      <c r="B34" s="228">
        <f>B20/B30</f>
        <v>1.1441053408811226</v>
      </c>
      <c r="C34" s="2"/>
      <c r="D34" s="2" t="s">
        <v>106</v>
      </c>
      <c r="E34" s="2" t="s">
        <v>107</v>
      </c>
      <c r="F34" s="2"/>
      <c r="G34" s="2"/>
      <c r="H34" s="2"/>
      <c r="I34" s="2" t="s">
        <v>108</v>
      </c>
      <c r="J34" s="2"/>
      <c r="K34" s="229"/>
      <c r="L34" s="227">
        <f>A45-B34</f>
        <v>1.4346338391188773</v>
      </c>
      <c r="M34" s="2" t="s">
        <v>109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30"/>
      <c r="B38" s="230"/>
      <c r="C38" s="230"/>
      <c r="D38" s="230"/>
      <c r="E38" s="230"/>
      <c r="F38" s="74"/>
      <c r="G38" s="74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74"/>
      <c r="B39" s="74"/>
      <c r="C39" s="74"/>
      <c r="D39" s="74"/>
      <c r="E39" s="74"/>
      <c r="F39" s="74"/>
      <c r="G39" s="74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161"/>
      <c r="B40" s="161"/>
      <c r="C40" s="161"/>
      <c r="D40" s="161"/>
      <c r="E40" s="161"/>
      <c r="F40" s="161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18" t="s">
        <v>110</v>
      </c>
      <c r="B43" s="100"/>
      <c r="C43" s="100"/>
      <c r="D43" s="100"/>
      <c r="E43" s="219"/>
      <c r="F43" s="231" t="s">
        <v>111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20" t="s">
        <v>112</v>
      </c>
      <c r="B44" s="2" t="s">
        <v>113</v>
      </c>
      <c r="C44" s="2">
        <f>B21</f>
        <v>4</v>
      </c>
      <c r="D44" s="2" t="s">
        <v>114</v>
      </c>
      <c r="E44" s="229">
        <f>B31</f>
        <v>45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232">
        <v>2.5787391799999999</v>
      </c>
      <c r="B45" s="3"/>
      <c r="C45" s="3"/>
      <c r="D45" s="3"/>
      <c r="E45" s="23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18" t="s">
        <v>115</v>
      </c>
      <c r="B47" s="103"/>
      <c r="C47" s="103"/>
      <c r="D47" s="103"/>
      <c r="E47" s="103"/>
      <c r="F47" s="103"/>
      <c r="G47" s="103"/>
      <c r="H47" s="234"/>
      <c r="I47" s="76"/>
      <c r="J47" s="76"/>
      <c r="K47" s="76"/>
      <c r="L47" s="7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81">
        <f>(B19)/(B19+B24)</f>
        <v>9.2310441892676842E-2</v>
      </c>
      <c r="B48" s="76"/>
      <c r="C48" s="76"/>
      <c r="D48" s="76"/>
      <c r="E48" s="76"/>
      <c r="F48" s="76"/>
      <c r="G48" s="76"/>
      <c r="H48" s="236"/>
      <c r="I48" s="105">
        <v>0.01</v>
      </c>
      <c r="J48" s="2" t="s">
        <v>116</v>
      </c>
      <c r="K48" s="76"/>
      <c r="L48" s="237" t="s">
        <v>117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238">
        <f>100*A48</f>
        <v>9.2310441892676849</v>
      </c>
      <c r="B49" s="2" t="s">
        <v>118</v>
      </c>
      <c r="C49" s="76"/>
      <c r="D49" s="76"/>
      <c r="E49" s="76"/>
      <c r="F49" s="76"/>
      <c r="G49" s="76"/>
      <c r="H49" s="236"/>
      <c r="I49" s="105">
        <v>0.06</v>
      </c>
      <c r="J49" s="2" t="s">
        <v>119</v>
      </c>
      <c r="K49" s="76"/>
      <c r="L49" s="7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39" t="s">
        <v>120</v>
      </c>
      <c r="B50" s="240" t="s">
        <v>121</v>
      </c>
      <c r="C50" s="3" t="s">
        <v>122</v>
      </c>
      <c r="D50" s="107"/>
      <c r="E50" s="107"/>
      <c r="F50" s="107"/>
      <c r="G50" s="107"/>
      <c r="H50" s="241"/>
      <c r="I50" s="105">
        <v>0.14000000000000001</v>
      </c>
      <c r="J50" s="2" t="s">
        <v>123</v>
      </c>
      <c r="K50" s="76"/>
      <c r="L50" s="76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107"/>
      <c r="B51" s="107"/>
      <c r="C51" s="107"/>
      <c r="D51" s="107"/>
      <c r="E51" s="107"/>
      <c r="F51" s="107"/>
      <c r="G51" s="107"/>
      <c r="H51" s="107"/>
      <c r="I51" s="76"/>
      <c r="J51" s="76"/>
      <c r="K51" s="76"/>
      <c r="L51" s="7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20" t="s">
        <v>124</v>
      </c>
      <c r="B52" s="2" t="s">
        <v>125</v>
      </c>
      <c r="C52" s="76"/>
      <c r="D52" s="76"/>
      <c r="E52" s="76"/>
      <c r="F52" s="76"/>
      <c r="G52" s="76"/>
      <c r="H52" s="236"/>
      <c r="I52" s="105">
        <v>0.1</v>
      </c>
      <c r="J52" s="2" t="s">
        <v>116</v>
      </c>
      <c r="K52" s="76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81">
        <f>SQRT(A48^2)/(1-(A48^2))</f>
        <v>9.3103799636439485E-2</v>
      </c>
      <c r="B53" s="1" t="s">
        <v>121</v>
      </c>
      <c r="C53" s="76"/>
      <c r="D53" s="76"/>
      <c r="E53" s="76"/>
      <c r="F53" s="76"/>
      <c r="G53" s="76"/>
      <c r="H53" s="236"/>
      <c r="I53" s="105">
        <v>0.25</v>
      </c>
      <c r="J53" s="2" t="s">
        <v>119</v>
      </c>
      <c r="K53" s="76"/>
      <c r="L53" s="7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43"/>
      <c r="B54" s="107"/>
      <c r="C54" s="107"/>
      <c r="D54" s="107"/>
      <c r="E54" s="107"/>
      <c r="F54" s="107"/>
      <c r="G54" s="107"/>
      <c r="H54" s="241"/>
      <c r="I54" s="105">
        <v>0.4</v>
      </c>
      <c r="J54" s="2" t="s">
        <v>123</v>
      </c>
      <c r="K54" s="76"/>
      <c r="L54" s="7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107"/>
      <c r="B55" s="107"/>
      <c r="C55" s="107"/>
      <c r="D55" s="107"/>
      <c r="E55" s="107"/>
      <c r="F55" s="107"/>
      <c r="G55" s="107"/>
      <c r="H55" s="107"/>
      <c r="I55" s="76"/>
      <c r="J55" s="76"/>
      <c r="K55" s="76"/>
      <c r="L55" s="7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20" t="s">
        <v>126</v>
      </c>
      <c r="B56" s="2" t="s">
        <v>127</v>
      </c>
      <c r="C56" s="76"/>
      <c r="D56" s="76"/>
      <c r="E56" s="76"/>
      <c r="F56" s="76"/>
      <c r="G56" s="76"/>
      <c r="H56" s="236"/>
      <c r="I56" s="76"/>
      <c r="J56" s="76"/>
      <c r="K56" s="76"/>
      <c r="L56" s="7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A57" s="281">
        <f>(B19-(B21*B30))/(B19+B24+B30)</f>
        <v>1.1397037354252262E-2</v>
      </c>
      <c r="B57" s="1" t="s">
        <v>121</v>
      </c>
      <c r="C57" s="76"/>
      <c r="D57" s="76"/>
      <c r="E57" s="76"/>
      <c r="F57" s="76"/>
      <c r="G57" s="76"/>
      <c r="H57" s="236"/>
      <c r="I57" s="105">
        <v>0.01</v>
      </c>
      <c r="J57" s="2" t="s">
        <v>116</v>
      </c>
      <c r="K57" s="76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45"/>
      <c r="B58" s="76"/>
      <c r="C58" s="76"/>
      <c r="D58" s="76"/>
      <c r="E58" s="76"/>
      <c r="F58" s="76"/>
      <c r="G58" s="76"/>
      <c r="H58" s="236"/>
      <c r="I58" s="105">
        <v>0.06</v>
      </c>
      <c r="J58" s="2" t="s">
        <v>119</v>
      </c>
      <c r="K58" s="76"/>
      <c r="L58" s="7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46" t="s">
        <v>128</v>
      </c>
      <c r="B59" s="107"/>
      <c r="C59" s="107"/>
      <c r="D59" s="107"/>
      <c r="E59" s="107"/>
      <c r="F59" s="107"/>
      <c r="G59" s="107"/>
      <c r="H59" s="241"/>
      <c r="I59" s="105">
        <v>0.14000000000000001</v>
      </c>
      <c r="J59" s="2" t="s">
        <v>123</v>
      </c>
      <c r="K59" s="76"/>
      <c r="L59" s="7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129</v>
      </c>
      <c r="B62" s="2" t="s">
        <v>130</v>
      </c>
      <c r="C62" s="76"/>
      <c r="D62" s="76"/>
      <c r="E62" s="76"/>
      <c r="F62" s="76"/>
      <c r="G62" s="237" t="s">
        <v>131</v>
      </c>
      <c r="H62" s="76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A63" s="76"/>
      <c r="B63" s="76"/>
      <c r="C63" s="76"/>
      <c r="D63" s="2" t="s">
        <v>132</v>
      </c>
      <c r="E63" s="84">
        <f>B30/AP22</f>
        <v>9.0288888888888887E-5</v>
      </c>
      <c r="F63" s="76"/>
      <c r="G63" s="76"/>
      <c r="H63" s="76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" t="s">
        <v>133</v>
      </c>
      <c r="B64" s="176">
        <f>E64/SQRT(E63)</f>
        <v>1.1576453479634143</v>
      </c>
      <c r="C64" s="76"/>
      <c r="D64" s="2" t="s">
        <v>134</v>
      </c>
      <c r="E64" s="84">
        <f>ABS(AP11-AP9)</f>
        <v>1.1000000000000003E-2</v>
      </c>
      <c r="F64" s="76"/>
      <c r="G64" s="76"/>
      <c r="H64" s="76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" t="s">
        <v>135</v>
      </c>
      <c r="B65" s="176">
        <f>E65/SQRT(E63)</f>
        <v>1.3681263203203982</v>
      </c>
      <c r="C65" s="76"/>
      <c r="D65" s="2" t="s">
        <v>134</v>
      </c>
      <c r="E65" s="84">
        <f>ABS(AP9-AP7)</f>
        <v>1.2999999999999998E-2</v>
      </c>
      <c r="F65" s="76"/>
      <c r="G65" s="76"/>
      <c r="H65" s="76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 t="s">
        <v>136</v>
      </c>
      <c r="B66" s="176">
        <f>E66/SQRT(E63)</f>
        <v>2.5257716682838125</v>
      </c>
      <c r="C66" s="76"/>
      <c r="D66" s="2" t="s">
        <v>134</v>
      </c>
      <c r="E66" s="84">
        <f>ABS(AP11-AP7)</f>
        <v>2.4E-2</v>
      </c>
      <c r="F66" s="76"/>
      <c r="G66" s="76"/>
      <c r="H66" s="76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76"/>
      <c r="B67" s="76"/>
      <c r="C67" s="76"/>
      <c r="D67" s="76"/>
      <c r="E67" s="76"/>
      <c r="F67" s="76"/>
      <c r="G67" s="76"/>
      <c r="H67" s="76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 t="s">
        <v>137</v>
      </c>
      <c r="B68" s="237" t="s">
        <v>138</v>
      </c>
      <c r="C68" s="76"/>
      <c r="D68" s="76"/>
      <c r="E68" s="76"/>
      <c r="F68" s="76"/>
      <c r="G68" s="76"/>
      <c r="H68" s="76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 t="s">
        <v>166</v>
      </c>
      <c r="B69" s="84">
        <v>4.0199999999999996</v>
      </c>
      <c r="C69" s="76"/>
      <c r="D69" s="76"/>
      <c r="E69" s="76"/>
      <c r="F69" s="76"/>
      <c r="G69" s="76"/>
      <c r="H69" s="76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47" t="s">
        <v>140</v>
      </c>
      <c r="B70" s="105">
        <v>4.0179999999999998</v>
      </c>
      <c r="C70" s="76"/>
      <c r="D70" s="76"/>
      <c r="E70" s="76"/>
      <c r="F70" s="76"/>
      <c r="G70" s="76"/>
      <c r="H70" s="76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47" t="s">
        <v>141</v>
      </c>
      <c r="B71" s="105">
        <v>4.0199999999999996</v>
      </c>
      <c r="C71" s="76"/>
      <c r="D71" s="76"/>
      <c r="E71" s="76"/>
      <c r="F71" s="76"/>
      <c r="G71" s="76"/>
      <c r="H71" s="76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</row>
    <row r="73" spans="1:5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</row>
    <row r="74" spans="1:55">
      <c r="A74" s="204" t="s">
        <v>167</v>
      </c>
      <c r="B74" s="76"/>
      <c r="C74" s="204" t="s">
        <v>168</v>
      </c>
      <c r="D74" s="76"/>
      <c r="E74" s="2" t="s">
        <v>134</v>
      </c>
      <c r="F74" s="2" t="s">
        <v>130</v>
      </c>
      <c r="G74" s="76"/>
      <c r="H74" s="76"/>
      <c r="I74" s="2" t="s">
        <v>132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</row>
    <row r="75" spans="1:55" ht="15" customHeight="1">
      <c r="A75" s="282">
        <v>180</v>
      </c>
      <c r="B75" s="87">
        <f>AP7</f>
        <v>7.1000000000000008E-2</v>
      </c>
      <c r="C75" s="282">
        <v>190</v>
      </c>
      <c r="D75" s="283">
        <f>AP13</f>
        <v>6.3E-2</v>
      </c>
      <c r="E75" s="84">
        <f t="shared" ref="E75:E84" si="5">ABS(D75-B75)</f>
        <v>8.0000000000000071E-3</v>
      </c>
      <c r="F75" s="284">
        <f t="shared" ref="F75:F84" si="6">E75/SQRT(I75)</f>
        <v>0.84192388942793817</v>
      </c>
      <c r="G75" s="76"/>
      <c r="H75" s="76"/>
      <c r="I75" s="285">
        <f>E63</f>
        <v>9.0288888888888887E-5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</row>
    <row r="76" spans="1:55" ht="15" customHeight="1">
      <c r="A76" s="282">
        <v>180</v>
      </c>
      <c r="B76" s="87">
        <f>AP7</f>
        <v>7.1000000000000008E-2</v>
      </c>
      <c r="C76" s="286">
        <v>200</v>
      </c>
      <c r="D76" s="283">
        <f>AP9</f>
        <v>5.800000000000001E-2</v>
      </c>
      <c r="E76" s="84">
        <f t="shared" si="5"/>
        <v>1.2999999999999998E-2</v>
      </c>
      <c r="F76" s="284">
        <f t="shared" si="6"/>
        <v>1.3681263203203982</v>
      </c>
      <c r="G76" s="76"/>
      <c r="H76" s="76"/>
      <c r="I76" s="84">
        <f>I75</f>
        <v>9.0288888888888887E-5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</row>
    <row r="77" spans="1:55" ht="15" customHeight="1">
      <c r="A77" s="282">
        <v>180</v>
      </c>
      <c r="B77" s="87">
        <f>AP7</f>
        <v>7.1000000000000008E-2</v>
      </c>
      <c r="C77" s="287">
        <v>210</v>
      </c>
      <c r="D77" s="283">
        <f>AP15</f>
        <v>4.8000000000000001E-2</v>
      </c>
      <c r="E77" s="84">
        <f t="shared" si="5"/>
        <v>2.3000000000000007E-2</v>
      </c>
      <c r="F77" s="284">
        <f t="shared" si="6"/>
        <v>2.4205311821053206</v>
      </c>
      <c r="G77" s="76"/>
      <c r="H77" s="76"/>
      <c r="I77" s="84">
        <f>I75</f>
        <v>9.0288888888888887E-5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</row>
    <row r="78" spans="1:55" ht="15" customHeight="1">
      <c r="A78" s="282">
        <v>180</v>
      </c>
      <c r="B78" s="87">
        <f>AP7</f>
        <v>7.1000000000000008E-2</v>
      </c>
      <c r="C78" s="288">
        <v>220</v>
      </c>
      <c r="D78" s="87">
        <f>AP11</f>
        <v>4.7000000000000007E-2</v>
      </c>
      <c r="E78" s="84">
        <f t="shared" si="5"/>
        <v>2.4E-2</v>
      </c>
      <c r="F78" s="284">
        <f t="shared" si="6"/>
        <v>2.5257716682838125</v>
      </c>
      <c r="G78" s="76"/>
      <c r="H78" s="76"/>
      <c r="I78" s="285">
        <f>I75</f>
        <v>9.0288888888888887E-5</v>
      </c>
      <c r="J78" s="204"/>
      <c r="K78" s="204"/>
      <c r="L78" s="303"/>
      <c r="M78" s="299"/>
      <c r="N78" s="299"/>
      <c r="O78" s="299"/>
      <c r="P78" s="299"/>
      <c r="Q78" s="299"/>
      <c r="R78" s="299"/>
      <c r="S78" s="299"/>
      <c r="T78" s="299"/>
      <c r="U78" s="299"/>
      <c r="V78" s="303"/>
      <c r="W78" s="299"/>
      <c r="X78" s="299"/>
      <c r="Y78" s="299"/>
      <c r="Z78" s="299"/>
      <c r="AA78" s="299"/>
      <c r="AB78" s="299"/>
      <c r="AC78" s="299"/>
      <c r="AD78" s="299"/>
      <c r="AE78" s="299"/>
      <c r="AF78" s="303"/>
      <c r="AG78" s="299"/>
      <c r="AH78" s="299"/>
      <c r="AI78" s="299"/>
      <c r="AJ78" s="299"/>
      <c r="AK78" s="299"/>
      <c r="AL78" s="299"/>
      <c r="AM78" s="299"/>
      <c r="AN78" s="299"/>
      <c r="AO78" s="299"/>
      <c r="AP78" s="303"/>
      <c r="AQ78" s="299"/>
      <c r="AR78" s="299"/>
      <c r="AS78" s="299"/>
      <c r="AT78" s="299"/>
      <c r="AU78" s="299"/>
      <c r="AV78" s="299"/>
      <c r="AW78" s="299"/>
      <c r="AX78" s="299"/>
      <c r="AY78" s="299"/>
      <c r="AZ78" s="204"/>
      <c r="BA78" s="204"/>
      <c r="BB78" s="204"/>
      <c r="BC78" s="204"/>
    </row>
    <row r="79" spans="1:55" ht="15" customHeight="1">
      <c r="A79" s="286">
        <v>190</v>
      </c>
      <c r="B79" s="87">
        <f>AP13</f>
        <v>6.3E-2</v>
      </c>
      <c r="C79" s="286">
        <v>200</v>
      </c>
      <c r="D79" s="283">
        <f>AP9</f>
        <v>5.800000000000001E-2</v>
      </c>
      <c r="E79" s="84">
        <f t="shared" si="5"/>
        <v>4.9999999999999906E-3</v>
      </c>
      <c r="F79" s="284">
        <f t="shared" si="6"/>
        <v>0.52620243089245988</v>
      </c>
      <c r="G79" s="76"/>
      <c r="H79" s="76"/>
      <c r="I79" s="285">
        <f>I75</f>
        <v>9.0288888888888887E-5</v>
      </c>
      <c r="J79" s="248"/>
      <c r="K79" s="276"/>
      <c r="L79" s="248"/>
      <c r="M79" s="248"/>
      <c r="N79" s="248"/>
      <c r="O79" s="248"/>
      <c r="P79" s="29"/>
      <c r="Q79" s="248"/>
      <c r="R79" s="248"/>
      <c r="S79" s="248"/>
      <c r="T79" s="248"/>
      <c r="U79" s="276"/>
      <c r="V79" s="248"/>
      <c r="W79" s="248"/>
      <c r="X79" s="248"/>
      <c r="Y79" s="248"/>
      <c r="Z79" s="29"/>
      <c r="AA79" s="248"/>
      <c r="AB79" s="248"/>
      <c r="AC79" s="248"/>
      <c r="AD79" s="248"/>
      <c r="AE79" s="276"/>
      <c r="AF79" s="248"/>
      <c r="AG79" s="248"/>
      <c r="AH79" s="248"/>
      <c r="AI79" s="248"/>
      <c r="AJ79" s="276"/>
      <c r="AK79" s="248"/>
      <c r="AL79" s="248"/>
      <c r="AM79" s="248"/>
      <c r="AN79" s="248"/>
      <c r="AO79" s="276"/>
      <c r="AP79" s="248"/>
      <c r="AQ79" s="248"/>
      <c r="AR79" s="248"/>
      <c r="AS79" s="248"/>
      <c r="AT79" s="276"/>
      <c r="AU79" s="248"/>
      <c r="AV79" s="248"/>
      <c r="AW79" s="248"/>
      <c r="AX79" s="248"/>
      <c r="AY79" s="276"/>
      <c r="AZ79" s="248"/>
      <c r="BA79" s="248"/>
      <c r="BB79" s="248"/>
      <c r="BC79" s="248"/>
    </row>
    <row r="80" spans="1:55" ht="15" customHeight="1">
      <c r="A80" s="286">
        <v>190</v>
      </c>
      <c r="B80" s="87">
        <f>AP13</f>
        <v>6.3E-2</v>
      </c>
      <c r="C80" s="287">
        <v>210</v>
      </c>
      <c r="D80" s="283">
        <f>AP15</f>
        <v>4.8000000000000001E-2</v>
      </c>
      <c r="E80" s="84">
        <f t="shared" si="5"/>
        <v>1.4999999999999999E-2</v>
      </c>
      <c r="F80" s="284">
        <f t="shared" si="6"/>
        <v>1.5786072926773826</v>
      </c>
      <c r="G80" s="76"/>
      <c r="H80" s="76"/>
      <c r="I80" s="285">
        <f>I75</f>
        <v>9.0288888888888887E-5</v>
      </c>
      <c r="J80" s="2"/>
      <c r="K80" s="29"/>
      <c r="L80" s="29"/>
      <c r="M80" s="29"/>
      <c r="N80" s="29"/>
      <c r="O80" s="29"/>
      <c r="P80" s="29"/>
      <c r="Q80" s="2"/>
      <c r="R80" s="2"/>
      <c r="S80" s="2"/>
      <c r="T80" s="2"/>
      <c r="U80" s="29"/>
      <c r="V80" s="29"/>
      <c r="W80" s="29"/>
      <c r="X80" s="29"/>
      <c r="Y80" s="29"/>
      <c r="Z80" s="29"/>
      <c r="AA80" s="2"/>
      <c r="AB80" s="2"/>
      <c r="AC80" s="2"/>
      <c r="AD80" s="2"/>
      <c r="AE80" s="29"/>
      <c r="AF80" s="29"/>
      <c r="AG80" s="29"/>
      <c r="AH80" s="29"/>
      <c r="AI80" s="29"/>
      <c r="AJ80" s="29"/>
      <c r="AK80" s="2"/>
      <c r="AL80" s="2"/>
      <c r="AM80" s="2"/>
      <c r="AN80" s="2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"/>
      <c r="BA80" s="2"/>
      <c r="BB80" s="2"/>
      <c r="BC80" s="2"/>
    </row>
    <row r="81" spans="1:55" ht="15" customHeight="1">
      <c r="A81" s="286">
        <v>190</v>
      </c>
      <c r="B81" s="87">
        <f>AP13</f>
        <v>6.3E-2</v>
      </c>
      <c r="C81" s="288">
        <v>220</v>
      </c>
      <c r="D81" s="87">
        <f>AP11</f>
        <v>4.7000000000000007E-2</v>
      </c>
      <c r="E81" s="84">
        <f t="shared" si="5"/>
        <v>1.5999999999999993E-2</v>
      </c>
      <c r="F81" s="284">
        <f t="shared" si="6"/>
        <v>1.6838477788558741</v>
      </c>
      <c r="G81" s="87"/>
      <c r="H81" s="87"/>
      <c r="I81" s="285">
        <f>I75</f>
        <v>9.0288888888888887E-5</v>
      </c>
      <c r="J81" s="84"/>
      <c r="K81" s="29"/>
      <c r="L81" s="84"/>
      <c r="M81" s="84"/>
      <c r="N81" s="84"/>
      <c r="O81" s="84"/>
      <c r="P81" s="29"/>
      <c r="Q81" s="84"/>
      <c r="R81" s="84"/>
      <c r="S81" s="84"/>
      <c r="T81" s="84"/>
      <c r="U81" s="29"/>
      <c r="V81" s="84"/>
      <c r="W81" s="84"/>
      <c r="X81" s="84"/>
      <c r="Y81" s="84"/>
      <c r="Z81" s="29"/>
      <c r="AA81" s="84"/>
      <c r="AB81" s="84"/>
      <c r="AC81" s="84"/>
      <c r="AD81" s="84"/>
      <c r="AE81" s="29"/>
      <c r="AF81" s="84"/>
      <c r="AG81" s="84"/>
      <c r="AH81" s="84"/>
      <c r="AI81" s="84"/>
      <c r="AJ81" s="29"/>
      <c r="AK81" s="84"/>
      <c r="AL81" s="84"/>
      <c r="AM81" s="84"/>
      <c r="AN81" s="84"/>
      <c r="AO81" s="29"/>
      <c r="AP81" s="84"/>
      <c r="AQ81" s="84"/>
      <c r="AR81" s="84"/>
      <c r="AS81" s="84"/>
      <c r="AT81" s="29"/>
      <c r="AU81" s="84"/>
      <c r="AV81" s="84"/>
      <c r="AW81" s="84"/>
      <c r="AX81" s="84"/>
      <c r="AY81" s="29"/>
      <c r="AZ81" s="2"/>
      <c r="BA81" s="2"/>
      <c r="BB81" s="2"/>
      <c r="BC81" s="2"/>
    </row>
    <row r="82" spans="1:55" ht="15" customHeight="1">
      <c r="A82" s="288">
        <v>200</v>
      </c>
      <c r="B82" s="87">
        <f>AP9</f>
        <v>5.800000000000001E-2</v>
      </c>
      <c r="C82" s="287">
        <v>210</v>
      </c>
      <c r="D82" s="283">
        <f>AP15</f>
        <v>4.8000000000000001E-2</v>
      </c>
      <c r="E82" s="84">
        <f t="shared" si="5"/>
        <v>1.0000000000000009E-2</v>
      </c>
      <c r="F82" s="284">
        <f t="shared" si="6"/>
        <v>1.0524048617849227</v>
      </c>
      <c r="G82" s="87"/>
      <c r="H82" s="87"/>
      <c r="I82" s="285">
        <f>I75</f>
        <v>9.0288888888888887E-5</v>
      </c>
      <c r="J82" s="26"/>
      <c r="K82" s="26"/>
      <c r="L82" s="64"/>
      <c r="M82" s="64"/>
      <c r="N82" s="64"/>
      <c r="O82" s="64"/>
      <c r="P82" s="26"/>
      <c r="Q82" s="64"/>
      <c r="R82" s="64"/>
      <c r="S82" s="64"/>
      <c r="T82" s="64"/>
      <c r="U82" s="26"/>
      <c r="V82" s="64"/>
      <c r="W82" s="64"/>
      <c r="X82" s="64"/>
      <c r="Y82" s="64"/>
      <c r="Z82" s="26"/>
      <c r="AA82" s="64"/>
      <c r="AB82" s="64"/>
      <c r="AC82" s="64"/>
      <c r="AD82" s="64"/>
      <c r="AE82" s="26"/>
      <c r="AF82" s="64"/>
      <c r="AG82" s="64"/>
      <c r="AH82" s="64"/>
      <c r="AI82" s="64"/>
      <c r="AJ82" s="26"/>
      <c r="AK82" s="64"/>
      <c r="AL82" s="64"/>
      <c r="AM82" s="64"/>
      <c r="AN82" s="64"/>
      <c r="AO82" s="26"/>
      <c r="AP82" s="64"/>
      <c r="AQ82" s="64"/>
      <c r="AR82" s="64"/>
      <c r="AS82" s="64"/>
      <c r="AT82" s="26"/>
      <c r="AU82" s="64"/>
      <c r="AV82" s="64"/>
      <c r="AW82" s="64"/>
      <c r="AX82" s="64"/>
      <c r="AY82" s="26"/>
      <c r="AZ82" s="64"/>
      <c r="BA82" s="64"/>
      <c r="BB82" s="64"/>
      <c r="BC82" s="64"/>
    </row>
    <row r="83" spans="1:55" ht="15" customHeight="1">
      <c r="A83" s="288">
        <v>200</v>
      </c>
      <c r="B83" s="87">
        <f>AP9</f>
        <v>5.800000000000001E-2</v>
      </c>
      <c r="C83" s="288">
        <v>220</v>
      </c>
      <c r="D83" s="87">
        <f>AP11</f>
        <v>4.7000000000000007E-2</v>
      </c>
      <c r="E83" s="84">
        <f t="shared" si="5"/>
        <v>1.1000000000000003E-2</v>
      </c>
      <c r="F83" s="284">
        <f t="shared" si="6"/>
        <v>1.1576453479634143</v>
      </c>
      <c r="G83" s="87"/>
      <c r="H83" s="87"/>
      <c r="I83" s="285">
        <f>I75</f>
        <v>9.0288888888888887E-5</v>
      </c>
      <c r="J83" s="29"/>
      <c r="K83" s="29"/>
      <c r="L83" s="2"/>
      <c r="M83" s="2"/>
      <c r="N83" s="2"/>
      <c r="O83" s="2"/>
      <c r="P83" s="29"/>
      <c r="Q83" s="2"/>
      <c r="R83" s="2"/>
      <c r="S83" s="2"/>
      <c r="T83" s="2"/>
      <c r="U83" s="29"/>
      <c r="V83" s="2"/>
      <c r="W83" s="2"/>
      <c r="X83" s="2"/>
      <c r="Y83" s="2"/>
      <c r="Z83" s="29"/>
      <c r="AA83" s="2"/>
      <c r="AB83" s="2"/>
      <c r="AC83" s="2"/>
      <c r="AD83" s="2"/>
      <c r="AE83" s="29"/>
      <c r="AF83" s="2"/>
      <c r="AG83" s="2"/>
      <c r="AH83" s="2"/>
      <c r="AI83" s="2"/>
      <c r="AJ83" s="29"/>
      <c r="AK83" s="2"/>
      <c r="AL83" s="2"/>
      <c r="AM83" s="2"/>
      <c r="AN83" s="2"/>
      <c r="AO83" s="29"/>
      <c r="AP83" s="2"/>
      <c r="AQ83" s="2"/>
      <c r="AR83" s="2"/>
      <c r="AS83" s="2"/>
      <c r="AT83" s="29"/>
      <c r="AU83" s="2"/>
      <c r="AV83" s="2"/>
      <c r="AW83" s="2"/>
      <c r="AX83" s="2"/>
      <c r="AY83" s="29"/>
      <c r="AZ83" s="2"/>
      <c r="BA83" s="2"/>
      <c r="BB83" s="2"/>
      <c r="BC83" s="2"/>
    </row>
    <row r="84" spans="1:55" ht="15" customHeight="1">
      <c r="A84" s="289">
        <v>210</v>
      </c>
      <c r="B84" s="87">
        <f>AP15</f>
        <v>4.8000000000000001E-2</v>
      </c>
      <c r="C84" s="290">
        <v>220</v>
      </c>
      <c r="D84" s="87">
        <f>AP11</f>
        <v>4.7000000000000007E-2</v>
      </c>
      <c r="E84" s="84">
        <f t="shared" si="5"/>
        <v>9.9999999999999395E-4</v>
      </c>
      <c r="F84" s="284">
        <f t="shared" si="6"/>
        <v>0.10524048617849154</v>
      </c>
      <c r="G84" s="76"/>
      <c r="H84" s="76"/>
      <c r="I84" s="285">
        <f>I75</f>
        <v>9.0288888888888887E-5</v>
      </c>
      <c r="J84" s="105"/>
      <c r="K84" s="84"/>
      <c r="L84" s="84"/>
      <c r="M84" s="84"/>
      <c r="N84" s="84"/>
      <c r="O84" s="84"/>
      <c r="P84" s="84"/>
      <c r="Q84" s="105"/>
      <c r="R84" s="105"/>
      <c r="S84" s="105"/>
      <c r="T84" s="105"/>
      <c r="U84" s="84"/>
      <c r="V84" s="84"/>
      <c r="W84" s="84"/>
      <c r="X84" s="84"/>
      <c r="Y84" s="84"/>
      <c r="Z84" s="84"/>
      <c r="AA84" s="105"/>
      <c r="AB84" s="105"/>
      <c r="AC84" s="105"/>
      <c r="AD84" s="105"/>
      <c r="AE84" s="84"/>
      <c r="AF84" s="84"/>
      <c r="AG84" s="84"/>
      <c r="AH84" s="84"/>
      <c r="AI84" s="84"/>
      <c r="AJ84" s="84"/>
      <c r="AK84" s="105"/>
      <c r="AL84" s="105"/>
      <c r="AM84" s="105"/>
      <c r="AN84" s="105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2"/>
      <c r="BA84" s="2"/>
      <c r="BB84" s="2"/>
      <c r="BC84" s="2"/>
    </row>
    <row r="85" spans="1:55">
      <c r="A85" s="2"/>
      <c r="B85" s="105"/>
      <c r="C85" s="25"/>
      <c r="D85" s="105"/>
      <c r="E85" s="25"/>
      <c r="F85" s="84"/>
      <c r="G85" s="105"/>
      <c r="H85" s="25"/>
      <c r="I85" s="105"/>
      <c r="J85" s="25"/>
      <c r="K85" s="84"/>
      <c r="L85" s="105"/>
      <c r="M85" s="105"/>
      <c r="N85" s="84"/>
      <c r="O85" s="84"/>
      <c r="P85" s="84"/>
      <c r="Q85" s="105"/>
      <c r="R85" s="105"/>
      <c r="S85" s="84"/>
      <c r="T85" s="84"/>
      <c r="U85" s="84"/>
      <c r="V85" s="105"/>
      <c r="W85" s="105"/>
      <c r="X85" s="84"/>
      <c r="Y85" s="84"/>
      <c r="Z85" s="84"/>
      <c r="AA85" s="105"/>
      <c r="AB85" s="105"/>
      <c r="AC85" s="84"/>
      <c r="AD85" s="84"/>
      <c r="AE85" s="84"/>
      <c r="AF85" s="105"/>
      <c r="AG85" s="105"/>
      <c r="AH85" s="84"/>
      <c r="AI85" s="84"/>
      <c r="AJ85" s="84"/>
      <c r="AK85" s="105"/>
      <c r="AL85" s="105"/>
      <c r="AM85" s="84"/>
      <c r="AN85" s="84"/>
      <c r="AO85" s="84"/>
      <c r="AP85" s="105"/>
      <c r="AQ85" s="105"/>
      <c r="AR85" s="84"/>
      <c r="AS85" s="84"/>
      <c r="AT85" s="84"/>
      <c r="AU85" s="105"/>
      <c r="AV85" s="105"/>
      <c r="AW85" s="84"/>
      <c r="AX85" s="84"/>
      <c r="AY85" s="84"/>
      <c r="AZ85" s="2"/>
      <c r="BA85" s="2"/>
      <c r="BB85" s="2"/>
      <c r="BC85" s="2"/>
    </row>
    <row r="86" spans="1:55">
      <c r="A86" s="2"/>
      <c r="B86" s="2"/>
      <c r="C86" s="2"/>
      <c r="D86" s="2"/>
      <c r="E86" s="2"/>
      <c r="F86" s="26"/>
      <c r="G86" s="2"/>
      <c r="H86" s="2"/>
      <c r="I86" s="2"/>
      <c r="J86" s="2"/>
      <c r="K86" s="26"/>
      <c r="L86" s="2"/>
      <c r="M86" s="2"/>
      <c r="N86" s="2"/>
      <c r="O86" s="2"/>
      <c r="P86" s="26"/>
      <c r="Q86" s="2"/>
      <c r="R86" s="2"/>
      <c r="S86" s="2"/>
      <c r="T86" s="2"/>
      <c r="U86" s="26"/>
      <c r="V86" s="2"/>
      <c r="W86" s="2"/>
      <c r="X86" s="2"/>
      <c r="Y86" s="2"/>
      <c r="Z86" s="26"/>
      <c r="AA86" s="2"/>
      <c r="AB86" s="2"/>
      <c r="AC86" s="2"/>
      <c r="AD86" s="2"/>
      <c r="AE86" s="26"/>
      <c r="AF86" s="2"/>
      <c r="AG86" s="2"/>
      <c r="AH86" s="2"/>
      <c r="AI86" s="2"/>
      <c r="AJ86" s="26"/>
      <c r="AK86" s="2"/>
      <c r="AL86" s="2"/>
      <c r="AM86" s="2"/>
      <c r="AN86" s="2"/>
      <c r="AO86" s="26"/>
      <c r="AP86" s="2"/>
      <c r="AQ86" s="2"/>
      <c r="AR86" s="2"/>
      <c r="AS86" s="2"/>
      <c r="AT86" s="26"/>
      <c r="AU86" s="2"/>
      <c r="AV86" s="2"/>
      <c r="AW86" s="2"/>
      <c r="AX86" s="2"/>
      <c r="AY86" s="26"/>
      <c r="AZ86" s="2"/>
      <c r="BA86" s="2"/>
      <c r="BB86" s="2"/>
      <c r="BC86" s="2"/>
    </row>
    <row r="87" spans="1:55">
      <c r="A87" s="2"/>
      <c r="B87" s="2"/>
      <c r="C87" s="2"/>
      <c r="D87" s="2"/>
      <c r="E87" s="2"/>
      <c r="F87" s="29"/>
      <c r="G87" s="2"/>
      <c r="H87" s="2"/>
      <c r="I87" s="2"/>
      <c r="J87" s="2"/>
      <c r="K87" s="29"/>
      <c r="L87" s="2"/>
      <c r="M87" s="2"/>
      <c r="N87" s="2"/>
      <c r="O87" s="2"/>
      <c r="P87" s="29"/>
      <c r="Q87" s="2"/>
      <c r="R87" s="2"/>
      <c r="S87" s="2"/>
      <c r="T87" s="2"/>
      <c r="U87" s="29"/>
      <c r="V87" s="2"/>
      <c r="W87" s="2"/>
      <c r="X87" s="2"/>
      <c r="Y87" s="2"/>
      <c r="Z87" s="29"/>
      <c r="AA87" s="2"/>
      <c r="AB87" s="2"/>
      <c r="AC87" s="2"/>
      <c r="AD87" s="2"/>
      <c r="AE87" s="29"/>
      <c r="AF87" s="2"/>
      <c r="AG87" s="2"/>
      <c r="AH87" s="2"/>
      <c r="AI87" s="2"/>
      <c r="AJ87" s="29"/>
      <c r="AK87" s="2"/>
      <c r="AL87" s="2"/>
      <c r="AM87" s="2"/>
      <c r="AN87" s="2"/>
      <c r="AO87" s="29"/>
      <c r="AP87" s="2"/>
      <c r="AQ87" s="2"/>
      <c r="AR87" s="2"/>
      <c r="AS87" s="2"/>
      <c r="AT87" s="29"/>
      <c r="AU87" s="2"/>
      <c r="AV87" s="2"/>
      <c r="AW87" s="2"/>
      <c r="AX87" s="2"/>
      <c r="AY87" s="29"/>
      <c r="AZ87" s="2"/>
      <c r="BA87" s="2"/>
      <c r="BB87" s="2"/>
      <c r="BC87" s="2"/>
    </row>
    <row r="88" spans="1:55">
      <c r="A88" s="2"/>
      <c r="B88" s="29"/>
      <c r="C88" s="29"/>
      <c r="D88" s="29"/>
      <c r="E88" s="29"/>
      <c r="F88" s="29"/>
      <c r="G88" s="2"/>
      <c r="H88" s="2"/>
      <c r="I88" s="2"/>
      <c r="J88" s="2"/>
      <c r="K88" s="29"/>
      <c r="L88" s="29"/>
      <c r="M88" s="29"/>
      <c r="N88" s="29"/>
      <c r="O88" s="29"/>
      <c r="P88" s="29"/>
      <c r="Q88" s="2"/>
      <c r="R88" s="2"/>
      <c r="S88" s="2"/>
      <c r="T88" s="2"/>
      <c r="U88" s="29"/>
      <c r="V88" s="29"/>
      <c r="W88" s="29"/>
      <c r="X88" s="29"/>
      <c r="Y88" s="29"/>
      <c r="Z88" s="29"/>
      <c r="AA88" s="2"/>
      <c r="AB88" s="2"/>
      <c r="AC88" s="2"/>
      <c r="AD88" s="2"/>
      <c r="AE88" s="29"/>
      <c r="AF88" s="29"/>
      <c r="AG88" s="29"/>
      <c r="AH88" s="29"/>
      <c r="AI88" s="29"/>
      <c r="AJ88" s="29"/>
      <c r="AK88" s="2"/>
      <c r="AL88" s="2"/>
      <c r="AM88" s="2"/>
      <c r="AN88" s="2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"/>
      <c r="BA88" s="2"/>
      <c r="BB88" s="2"/>
      <c r="BC88" s="2"/>
    </row>
    <row r="89" spans="1:55">
      <c r="A89" s="2"/>
      <c r="B89" s="84"/>
      <c r="C89" s="84"/>
      <c r="D89" s="84"/>
      <c r="E89" s="84"/>
      <c r="F89" s="29"/>
      <c r="G89" s="84"/>
      <c r="H89" s="84"/>
      <c r="I89" s="84"/>
      <c r="J89" s="84"/>
      <c r="K89" s="29"/>
      <c r="L89" s="84"/>
      <c r="M89" s="84"/>
      <c r="N89" s="84"/>
      <c r="O89" s="84"/>
      <c r="P89" s="29"/>
      <c r="Q89" s="84"/>
      <c r="R89" s="84"/>
      <c r="S89" s="84"/>
      <c r="T89" s="84"/>
      <c r="U89" s="29"/>
      <c r="V89" s="84"/>
      <c r="W89" s="84"/>
      <c r="X89" s="84"/>
      <c r="Y89" s="84"/>
      <c r="Z89" s="29"/>
      <c r="AA89" s="84"/>
      <c r="AB89" s="84"/>
      <c r="AC89" s="84"/>
      <c r="AD89" s="84"/>
      <c r="AE89" s="29"/>
      <c r="AF89" s="84"/>
      <c r="AG89" s="84"/>
      <c r="AH89" s="84"/>
      <c r="AI89" s="84"/>
      <c r="AJ89" s="29"/>
      <c r="AK89" s="84"/>
      <c r="AL89" s="84"/>
      <c r="AM89" s="84"/>
      <c r="AN89" s="84"/>
      <c r="AO89" s="29"/>
      <c r="AP89" s="84"/>
      <c r="AQ89" s="84"/>
      <c r="AR89" s="84"/>
      <c r="AS89" s="84"/>
      <c r="AT89" s="29"/>
      <c r="AU89" s="84"/>
      <c r="AV89" s="84"/>
      <c r="AW89" s="84"/>
      <c r="AX89" s="84"/>
      <c r="AY89" s="29"/>
      <c r="AZ89" s="2"/>
      <c r="BA89" s="2"/>
      <c r="BB89" s="2"/>
      <c r="BC89" s="2"/>
    </row>
    <row r="90" spans="1:55">
      <c r="A90" s="2"/>
      <c r="B90" s="2"/>
      <c r="C90" s="2"/>
      <c r="D90" s="2"/>
      <c r="E90" s="2"/>
      <c r="F90" s="26"/>
      <c r="G90" s="2"/>
      <c r="H90" s="2"/>
      <c r="I90" s="2"/>
      <c r="J90" s="2"/>
      <c r="K90" s="26"/>
      <c r="L90" s="2"/>
      <c r="M90" s="2"/>
      <c r="N90" s="2"/>
      <c r="O90" s="2"/>
      <c r="P90" s="26"/>
      <c r="Q90" s="2"/>
      <c r="R90" s="2"/>
      <c r="S90" s="2"/>
      <c r="T90" s="2"/>
      <c r="U90" s="26"/>
      <c r="V90" s="2"/>
      <c r="W90" s="2"/>
      <c r="X90" s="2"/>
      <c r="Y90" s="2"/>
      <c r="Z90" s="26"/>
      <c r="AA90" s="2"/>
      <c r="AB90" s="2"/>
      <c r="AC90" s="2"/>
      <c r="AD90" s="2"/>
      <c r="AE90" s="26"/>
      <c r="AF90" s="2"/>
      <c r="AG90" s="2"/>
      <c r="AH90" s="2"/>
      <c r="AI90" s="2"/>
      <c r="AJ90" s="26"/>
      <c r="AK90" s="2"/>
      <c r="AL90" s="2"/>
      <c r="AM90" s="2"/>
      <c r="AN90" s="2"/>
      <c r="AO90" s="26"/>
      <c r="AP90" s="2"/>
      <c r="AQ90" s="2"/>
      <c r="AR90" s="2"/>
      <c r="AS90" s="2"/>
      <c r="AT90" s="26"/>
      <c r="AU90" s="2"/>
      <c r="AV90" s="2"/>
      <c r="AW90" s="2"/>
      <c r="AX90" s="2"/>
      <c r="AY90" s="26"/>
      <c r="AZ90" s="2"/>
      <c r="BA90" s="2"/>
      <c r="BB90" s="2"/>
      <c r="BC90" s="2"/>
    </row>
    <row r="91" spans="1:55">
      <c r="A91" s="2"/>
      <c r="B91" s="2"/>
      <c r="C91" s="2"/>
      <c r="D91" s="2"/>
      <c r="E91" s="2"/>
      <c r="F91" s="29"/>
      <c r="G91" s="2"/>
      <c r="H91" s="2"/>
      <c r="I91" s="2"/>
      <c r="J91" s="2"/>
      <c r="K91" s="29"/>
      <c r="L91" s="2"/>
      <c r="M91" s="2"/>
      <c r="N91" s="2"/>
      <c r="O91" s="2"/>
      <c r="P91" s="29"/>
      <c r="Q91" s="2"/>
      <c r="R91" s="2"/>
      <c r="S91" s="2"/>
      <c r="T91" s="2"/>
      <c r="U91" s="29"/>
      <c r="V91" s="2"/>
      <c r="W91" s="2"/>
      <c r="X91" s="2"/>
      <c r="Y91" s="2"/>
      <c r="Z91" s="29"/>
      <c r="AA91" s="2"/>
      <c r="AB91" s="2"/>
      <c r="AC91" s="2"/>
      <c r="AD91" s="2"/>
      <c r="AE91" s="29"/>
      <c r="AF91" s="2"/>
      <c r="AG91" s="2"/>
      <c r="AH91" s="2"/>
      <c r="AI91" s="2"/>
      <c r="AJ91" s="29"/>
      <c r="AK91" s="2"/>
      <c r="AL91" s="2"/>
      <c r="AM91" s="2"/>
      <c r="AN91" s="2"/>
      <c r="AO91" s="29"/>
      <c r="AP91" s="2"/>
      <c r="AQ91" s="2"/>
      <c r="AR91" s="2"/>
      <c r="AS91" s="2"/>
      <c r="AT91" s="29"/>
      <c r="AU91" s="2"/>
      <c r="AV91" s="2"/>
      <c r="AW91" s="2"/>
      <c r="AX91" s="2"/>
      <c r="AY91" s="29"/>
      <c r="AZ91" s="2"/>
      <c r="BA91" s="2"/>
      <c r="BB91" s="2"/>
      <c r="BC91" s="2"/>
    </row>
    <row r="92" spans="1:5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</row>
    <row r="105" spans="1:5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</row>
    <row r="106" spans="1:5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</row>
    <row r="107" spans="1:5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</row>
    <row r="108" spans="1:5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</row>
    <row r="110" spans="1:5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</row>
    <row r="111" spans="1:5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</row>
    <row r="112" spans="1:5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  <row r="858" spans="1:5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</row>
    <row r="859" spans="1:5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</row>
    <row r="860" spans="1:5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</row>
    <row r="861" spans="1:5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</row>
    <row r="862" spans="1:5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</row>
    <row r="863" spans="1:5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</row>
    <row r="864" spans="1:5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</row>
    <row r="865" spans="1:5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</row>
    <row r="866" spans="1:5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</row>
    <row r="867" spans="1:5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</row>
    <row r="868" spans="1:5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</row>
    <row r="869" spans="1:5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</row>
    <row r="870" spans="1:5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</row>
    <row r="871" spans="1:5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</row>
    <row r="872" spans="1:5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</row>
    <row r="873" spans="1:5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</row>
    <row r="874" spans="1:5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</row>
    <row r="875" spans="1:5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</row>
    <row r="876" spans="1:5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</row>
    <row r="877" spans="1:5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</row>
    <row r="878" spans="1:5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</row>
    <row r="879" spans="1:5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</row>
    <row r="880" spans="1:5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</row>
    <row r="881" spans="1:5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</row>
    <row r="882" spans="1:5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</row>
    <row r="883" spans="1:5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</row>
    <row r="884" spans="1:5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</row>
    <row r="885" spans="1:5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</row>
    <row r="886" spans="1:5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</row>
    <row r="887" spans="1:5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</row>
    <row r="888" spans="1:5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</row>
    <row r="889" spans="1:5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</row>
    <row r="890" spans="1:5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</row>
    <row r="891" spans="1:5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</row>
    <row r="892" spans="1:5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</row>
    <row r="893" spans="1:5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</row>
    <row r="894" spans="1:5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</row>
    <row r="895" spans="1:5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</row>
    <row r="896" spans="1:5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</row>
    <row r="897" spans="1:5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</row>
    <row r="898" spans="1:5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</row>
    <row r="899" spans="1:5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</row>
    <row r="900" spans="1:5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</row>
    <row r="901" spans="1:5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</row>
    <row r="902" spans="1:5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</row>
    <row r="903" spans="1:5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</row>
    <row r="904" spans="1:5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</row>
    <row r="905" spans="1:5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</row>
    <row r="906" spans="1:5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</row>
    <row r="907" spans="1:5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</row>
    <row r="908" spans="1:5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</row>
    <row r="909" spans="1:5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</row>
    <row r="910" spans="1:5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</row>
    <row r="911" spans="1:5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</row>
    <row r="912" spans="1:5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</row>
    <row r="913" spans="1:5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</row>
    <row r="914" spans="1:5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</row>
    <row r="915" spans="1:5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</row>
    <row r="916" spans="1:5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</row>
    <row r="917" spans="1:5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</row>
    <row r="918" spans="1:5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</row>
    <row r="919" spans="1:5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</row>
    <row r="920" spans="1:5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</row>
    <row r="921" spans="1:5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</row>
    <row r="922" spans="1:5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</row>
    <row r="923" spans="1:5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</row>
    <row r="924" spans="1:5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</row>
    <row r="925" spans="1:5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</row>
    <row r="926" spans="1:5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</row>
    <row r="927" spans="1:5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</row>
    <row r="928" spans="1:5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</row>
    <row r="929" spans="1:5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</row>
    <row r="930" spans="1:5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</row>
    <row r="931" spans="1:5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</row>
    <row r="932" spans="1:5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</row>
    <row r="933" spans="1:5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</row>
    <row r="934" spans="1:5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</row>
    <row r="935" spans="1:5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</row>
    <row r="936" spans="1:5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</row>
    <row r="937" spans="1:5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</row>
    <row r="938" spans="1:5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</row>
    <row r="939" spans="1:5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</row>
    <row r="940" spans="1:5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</row>
    <row r="941" spans="1:5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</row>
    <row r="942" spans="1:5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</row>
    <row r="943" spans="1:5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</row>
    <row r="944" spans="1:5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</row>
    <row r="945" spans="1:5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</row>
    <row r="946" spans="1:5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</row>
    <row r="947" spans="1:5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</row>
    <row r="948" spans="1:5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</row>
    <row r="949" spans="1:5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</row>
    <row r="950" spans="1:5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</row>
    <row r="951" spans="1:5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</row>
    <row r="952" spans="1:5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</row>
    <row r="953" spans="1:5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</row>
    <row r="954" spans="1:5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</row>
    <row r="955" spans="1: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</row>
    <row r="956" spans="1:5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</row>
    <row r="957" spans="1:5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</row>
    <row r="958" spans="1:5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</row>
    <row r="959" spans="1:5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</row>
    <row r="960" spans="1:5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</row>
    <row r="961" spans="1:5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</row>
    <row r="962" spans="1:5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</row>
    <row r="963" spans="1:5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</row>
    <row r="964" spans="1:5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</row>
    <row r="965" spans="1:5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</row>
    <row r="966" spans="1:5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</row>
    <row r="967" spans="1:5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</row>
    <row r="968" spans="1:5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</row>
    <row r="969" spans="1:5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</row>
    <row r="970" spans="1:5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</row>
    <row r="971" spans="1:5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</row>
    <row r="972" spans="1:5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</row>
    <row r="973" spans="1:5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</row>
    <row r="974" spans="1:5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</row>
    <row r="975" spans="1:5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</row>
    <row r="976" spans="1:5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</row>
    <row r="977" spans="1:5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</row>
    <row r="978" spans="1:5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</row>
    <row r="979" spans="1:5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</row>
    <row r="980" spans="1:5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</row>
    <row r="981" spans="1:5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</row>
    <row r="982" spans="1:5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</row>
    <row r="983" spans="1:5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</row>
    <row r="984" spans="1:5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</row>
    <row r="985" spans="1:5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</row>
    <row r="986" spans="1:5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</row>
    <row r="987" spans="1:5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</row>
    <row r="988" spans="1:5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</row>
    <row r="989" spans="1:5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</row>
    <row r="990" spans="1:5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</row>
    <row r="991" spans="1:5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</row>
    <row r="992" spans="1:5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</row>
    <row r="993" spans="1:5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</row>
    <row r="994" spans="1:5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</row>
    <row r="995" spans="1:5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</row>
    <row r="996" spans="1:5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</row>
    <row r="997" spans="1:5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</row>
    <row r="998" spans="1:5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</row>
    <row r="999" spans="1:5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</row>
    <row r="1000" spans="1:5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</row>
    <row r="1001" spans="1:5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</row>
    <row r="1002" spans="1:5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</row>
    <row r="1003" spans="1:5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</row>
    <row r="1004" spans="1:5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</row>
    <row r="1005" spans="1:5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</row>
    <row r="1006" spans="1:5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</row>
    <row r="1007" spans="1:5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</row>
    <row r="1008" spans="1:5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</row>
    <row r="1009" spans="1:5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</row>
    <row r="1010" spans="1:5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</row>
    <row r="1011" spans="1:5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</row>
    <row r="1012" spans="1:5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</row>
    <row r="1013" spans="1:5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</row>
    <row r="1014" spans="1:5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</row>
    <row r="1015" spans="1:5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</row>
    <row r="1016" spans="1:5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</row>
    <row r="1017" spans="1:5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</row>
    <row r="1018" spans="1:5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</row>
    <row r="1019" spans="1:5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</row>
    <row r="1020" spans="1:5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</row>
    <row r="1021" spans="1:5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</row>
    <row r="1022" spans="1:5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</row>
    <row r="1023" spans="1:5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</row>
    <row r="1024" spans="1:5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</row>
    <row r="1025" spans="1:5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</row>
    <row r="1026" spans="1:5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</row>
    <row r="1027" spans="1:5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</row>
    <row r="1028" spans="1:5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</row>
    <row r="1029" spans="1:5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</row>
    <row r="1030" spans="1:5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</row>
    <row r="1031" spans="1:5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</row>
    <row r="1032" spans="1:5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</row>
    <row r="1033" spans="1:5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</row>
    <row r="1034" spans="1:5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</row>
    <row r="1035" spans="1:5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</row>
    <row r="1036" spans="1:5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</row>
    <row r="1037" spans="1:5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</row>
    <row r="1038" spans="1:5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</row>
    <row r="1039" spans="1:5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</row>
  </sheetData>
  <mergeCells count="13">
    <mergeCell ref="AP78:AY78"/>
    <mergeCell ref="B2:C2"/>
    <mergeCell ref="D2:E2"/>
    <mergeCell ref="F2:G2"/>
    <mergeCell ref="H2:I2"/>
    <mergeCell ref="J2:K2"/>
    <mergeCell ref="AM17:AO17"/>
    <mergeCell ref="AM19:AO19"/>
    <mergeCell ref="AM20:AO20"/>
    <mergeCell ref="AM22:AO22"/>
    <mergeCell ref="L78:U78"/>
    <mergeCell ref="V78:AE78"/>
    <mergeCell ref="AF78:AO78"/>
  </mergeCells>
  <conditionalFormatting sqref="A48">
    <cfRule type="cellIs" dxfId="118" priority="3" operator="greaterThanOrEqual">
      <formula>0.14</formula>
    </cfRule>
    <cfRule type="cellIs" dxfId="117" priority="4" operator="greaterThanOrEqual">
      <formula>0.06</formula>
    </cfRule>
    <cfRule type="cellIs" dxfId="116" priority="5" operator="greaterThanOrEqual">
      <formula>0.01</formula>
    </cfRule>
  </conditionalFormatting>
  <conditionalFormatting sqref="A53">
    <cfRule type="cellIs" dxfId="115" priority="6" operator="greaterThanOrEqual">
      <formula>0.4</formula>
    </cfRule>
    <cfRule type="cellIs" dxfId="114" priority="7" operator="greaterThanOrEqual">
      <formula>0.25</formula>
    </cfRule>
    <cfRule type="cellIs" dxfId="113" priority="8" operator="greaterThanOrEqual">
      <formula>0.1</formula>
    </cfRule>
    <cfRule type="cellIs" dxfId="112" priority="15" operator="lessThan">
      <formula>0.1</formula>
    </cfRule>
  </conditionalFormatting>
  <conditionalFormatting sqref="A57">
    <cfRule type="cellIs" dxfId="111" priority="9" operator="greaterThanOrEqual">
      <formula>0.14</formula>
    </cfRule>
    <cfRule type="cellIs" dxfId="110" priority="10" operator="greaterThanOrEqual">
      <formula>0.06</formula>
    </cfRule>
    <cfRule type="cellIs" dxfId="109" priority="11" operator="greaterThanOrEqual">
      <formula>0.01</formula>
    </cfRule>
  </conditionalFormatting>
  <conditionalFormatting sqref="B64:B66">
    <cfRule type="cellIs" dxfId="108" priority="1" operator="greaterThan">
      <formula>3.506</formula>
    </cfRule>
    <cfRule type="cellIs" dxfId="107" priority="2" operator="lessThan">
      <formula>3.506</formula>
    </cfRule>
  </conditionalFormatting>
  <conditionalFormatting sqref="F75:F84">
    <cfRule type="cellIs" dxfId="106" priority="13" operator="greaterThanOrEqual">
      <formula>4.018</formula>
    </cfRule>
    <cfRule type="cellIs" dxfId="105" priority="14" operator="lessThan">
      <formula>4.018</formula>
    </cfRule>
  </conditionalFormatting>
  <conditionalFormatting sqref="L33">
    <cfRule type="cellIs" dxfId="104" priority="12" operator="greaterThan">
      <formula>0</formula>
    </cfRule>
  </conditionalFormatting>
  <hyperlinks>
    <hyperlink ref="F43" r:id="rId1" xr:uid="{00000000-0004-0000-0500-000000000000}"/>
    <hyperlink ref="L48" r:id="rId2" location=":~:text=ANOVA%20%2D%20(Partial)%20Eta%20Squared&amp;text=%CE%B72%20%3D%200.01%20indicates%20a,0.14%20indicates%20a%20large%20effect." xr:uid="{00000000-0004-0000-0500-000001000000}"/>
    <hyperlink ref="G62" r:id="rId3" xr:uid="{00000000-0004-0000-0500-000002000000}"/>
    <hyperlink ref="B68" r:id="rId4" xr:uid="{00000000-0004-0000-0500-000003000000}"/>
    <hyperlink ref="A70" r:id="rId5" xr:uid="{00000000-0004-0000-0500-000004000000}"/>
    <hyperlink ref="A71" r:id="rId6" xr:uid="{00000000-0004-0000-0500-000005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BC1033"/>
  <sheetViews>
    <sheetView workbookViewId="0"/>
  </sheetViews>
  <sheetFormatPr defaultColWidth="14.42578125" defaultRowHeight="15" customHeight="1"/>
  <cols>
    <col min="2" max="2" width="14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11" width="5.85546875" customWidth="1"/>
    <col min="12" max="12" width="7.85546875" customWidth="1"/>
    <col min="13" max="19" width="5.85546875" customWidth="1"/>
    <col min="20" max="20" width="7" customWidth="1"/>
    <col min="21" max="21" width="5.85546875" customWidth="1"/>
    <col min="22" max="25" width="7" customWidth="1"/>
    <col min="26" max="29" width="5.85546875" customWidth="1"/>
    <col min="30" max="33" width="7" customWidth="1"/>
    <col min="34" max="37" width="5.85546875" customWidth="1"/>
    <col min="38" max="41" width="7" customWidth="1"/>
    <col min="42" max="42" width="6.140625" customWidth="1"/>
    <col min="43" max="44" width="6.85546875" customWidth="1"/>
    <col min="45" max="45" width="8.8554687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04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204" t="s">
        <v>64</v>
      </c>
      <c r="B2" s="303">
        <v>1</v>
      </c>
      <c r="C2" s="299"/>
      <c r="D2" s="303">
        <v>2</v>
      </c>
      <c r="E2" s="299"/>
      <c r="F2" s="303">
        <v>3</v>
      </c>
      <c r="G2" s="299"/>
      <c r="H2" s="303">
        <v>4</v>
      </c>
      <c r="I2" s="299"/>
      <c r="J2" s="303">
        <v>5</v>
      </c>
      <c r="K2" s="299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</row>
    <row r="3" spans="1:55">
      <c r="A3" s="205" t="s">
        <v>65</v>
      </c>
      <c r="B3" s="205" t="s">
        <v>66</v>
      </c>
      <c r="C3" s="205"/>
      <c r="D3" s="205" t="s">
        <v>67</v>
      </c>
      <c r="E3" s="205"/>
      <c r="F3" s="205"/>
      <c r="G3" s="205"/>
      <c r="H3" s="205"/>
      <c r="I3" s="205"/>
      <c r="J3" s="205" t="s">
        <v>66</v>
      </c>
      <c r="K3" s="205"/>
      <c r="L3" s="205" t="s">
        <v>67</v>
      </c>
      <c r="M3" s="205"/>
      <c r="N3" s="205"/>
      <c r="O3" s="205"/>
      <c r="P3" s="205"/>
      <c r="Q3" s="205"/>
      <c r="R3" s="205" t="s">
        <v>66</v>
      </c>
      <c r="S3" s="205"/>
      <c r="T3" s="205" t="s">
        <v>67</v>
      </c>
      <c r="U3" s="205"/>
      <c r="V3" s="205"/>
      <c r="W3" s="205"/>
      <c r="X3" s="205"/>
      <c r="Y3" s="205"/>
      <c r="Z3" s="205" t="s">
        <v>66</v>
      </c>
      <c r="AA3" s="205"/>
      <c r="AB3" s="205" t="s">
        <v>67</v>
      </c>
      <c r="AC3" s="205"/>
      <c r="AD3" s="205"/>
      <c r="AE3" s="205"/>
      <c r="AF3" s="205"/>
      <c r="AG3" s="205"/>
      <c r="AH3" s="205" t="s">
        <v>66</v>
      </c>
      <c r="AI3" s="205"/>
      <c r="AJ3" s="205" t="s">
        <v>67</v>
      </c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</row>
    <row r="4" spans="1:55">
      <c r="A4" s="204" t="s">
        <v>69</v>
      </c>
      <c r="B4" s="204" t="s">
        <v>69</v>
      </c>
      <c r="C4" s="204"/>
      <c r="D4" s="204" t="s">
        <v>69</v>
      </c>
      <c r="E4" s="204"/>
      <c r="F4" s="204" t="s">
        <v>69</v>
      </c>
      <c r="G4" s="204"/>
      <c r="H4" s="204" t="s">
        <v>69</v>
      </c>
      <c r="I4" s="204"/>
      <c r="J4" s="204" t="s">
        <v>69</v>
      </c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</row>
    <row r="5" spans="1:55">
      <c r="A5" s="205" t="s">
        <v>70</v>
      </c>
      <c r="B5" s="205">
        <v>1</v>
      </c>
      <c r="C5" s="205"/>
      <c r="D5" s="205">
        <v>1</v>
      </c>
      <c r="E5" s="205"/>
      <c r="F5" s="205"/>
      <c r="G5" s="205"/>
      <c r="H5" s="205"/>
      <c r="I5" s="205"/>
      <c r="J5" s="205">
        <v>1</v>
      </c>
      <c r="K5" s="205"/>
      <c r="L5" s="205">
        <v>1</v>
      </c>
      <c r="M5" s="205">
        <v>2</v>
      </c>
      <c r="N5" s="205"/>
      <c r="O5" s="205"/>
      <c r="P5" s="205"/>
      <c r="Q5" s="205"/>
      <c r="R5" s="205">
        <v>1</v>
      </c>
      <c r="S5" s="205">
        <v>2</v>
      </c>
      <c r="T5" s="205">
        <v>1</v>
      </c>
      <c r="U5" s="205">
        <v>2</v>
      </c>
      <c r="V5" s="205"/>
      <c r="W5" s="205"/>
      <c r="X5" s="205"/>
      <c r="Y5" s="205"/>
      <c r="Z5" s="205">
        <v>1</v>
      </c>
      <c r="AA5" s="205">
        <v>2</v>
      </c>
      <c r="AB5" s="205">
        <v>1</v>
      </c>
      <c r="AC5" s="205">
        <v>2</v>
      </c>
      <c r="AD5" s="205"/>
      <c r="AE5" s="205"/>
      <c r="AF5" s="205"/>
      <c r="AG5" s="205"/>
      <c r="AH5" s="205">
        <v>1</v>
      </c>
      <c r="AI5" s="205">
        <v>2</v>
      </c>
      <c r="AJ5" s="205">
        <v>1</v>
      </c>
      <c r="AK5" s="205">
        <v>2</v>
      </c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</row>
    <row r="6" spans="1:55">
      <c r="A6" s="206" t="s">
        <v>14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71</v>
      </c>
      <c r="AQ6" s="2"/>
      <c r="AR6" s="2" t="s">
        <v>72</v>
      </c>
      <c r="AS6" s="2" t="s">
        <v>73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07">
        <v>180</v>
      </c>
      <c r="B7" s="208">
        <v>-0.47485800200467776</v>
      </c>
      <c r="C7" s="208"/>
      <c r="D7" s="209">
        <v>-0.46382090050956293</v>
      </c>
      <c r="E7" s="209"/>
      <c r="F7" s="178">
        <v>-0.1528865461847444</v>
      </c>
      <c r="G7" s="178"/>
      <c r="H7" s="210">
        <v>-0.2530351170568626</v>
      </c>
      <c r="I7" s="210"/>
      <c r="J7" s="179">
        <v>-0.27415655085809476</v>
      </c>
      <c r="K7" s="179"/>
      <c r="L7" s="29"/>
      <c r="M7" s="29"/>
      <c r="N7" s="2"/>
      <c r="O7" s="2"/>
      <c r="P7" s="2"/>
      <c r="Q7" s="2"/>
      <c r="R7" s="29"/>
      <c r="S7" s="29"/>
      <c r="T7" s="29"/>
      <c r="U7" s="29"/>
      <c r="V7" s="2"/>
      <c r="W7" s="2"/>
      <c r="X7" s="2"/>
      <c r="Y7" s="2"/>
      <c r="Z7" s="29"/>
      <c r="AA7" s="29"/>
      <c r="AB7" s="29"/>
      <c r="AC7" s="29"/>
      <c r="AD7" s="2"/>
      <c r="AE7" s="2"/>
      <c r="AF7" s="2"/>
      <c r="AG7" s="2"/>
      <c r="AH7" s="29"/>
      <c r="AI7" s="29"/>
      <c r="AJ7" s="29"/>
      <c r="AK7" s="29"/>
      <c r="AL7" s="29"/>
      <c r="AM7" s="29"/>
      <c r="AN7" s="29"/>
      <c r="AO7" s="29"/>
      <c r="AP7" s="29">
        <f>AVERAGE(B7:AK7)</f>
        <v>-0.3237514233227885</v>
      </c>
      <c r="AQ7" s="29" t="s">
        <v>74</v>
      </c>
      <c r="AR7" s="29">
        <f>AP7-AP13</f>
        <v>-0.18584601529792152</v>
      </c>
      <c r="AS7" s="211">
        <f>AR7^2</f>
        <v>3.4538741402115283E-2</v>
      </c>
      <c r="AT7" s="29"/>
      <c r="AU7" s="29"/>
      <c r="AV7" s="29"/>
      <c r="AW7" s="29"/>
      <c r="AX7" s="29"/>
      <c r="AY7" s="29"/>
      <c r="AZ7" s="29"/>
      <c r="BA7" s="29"/>
      <c r="BB7" s="29"/>
      <c r="BC7" s="29"/>
    </row>
    <row r="8" spans="1:55">
      <c r="A8" s="212" t="s">
        <v>75</v>
      </c>
      <c r="B8" s="213">
        <f>(B7-$AP7)^2</f>
        <v>2.2833198120945988E-2</v>
      </c>
      <c r="C8" s="213"/>
      <c r="D8" s="214">
        <f>(D7-$AP7)^2</f>
        <v>1.9619458439376323E-2</v>
      </c>
      <c r="E8" s="214"/>
      <c r="F8" s="215">
        <f>(F7-$AP7)^2</f>
        <v>2.9194806239398907E-2</v>
      </c>
      <c r="G8" s="215"/>
      <c r="H8" s="216">
        <f>(H7-$AP7)^2</f>
        <v>5.0007959718962307E-3</v>
      </c>
      <c r="I8" s="216"/>
      <c r="J8" s="217">
        <f>(J7-$AP7)^2</f>
        <v>2.4596513747892372E-3</v>
      </c>
      <c r="K8" s="217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9"/>
      <c r="AQ8" s="29"/>
      <c r="AR8" s="29"/>
      <c r="AS8" s="211"/>
      <c r="AT8" s="29"/>
      <c r="AU8" s="29"/>
      <c r="AV8" s="29"/>
      <c r="AW8" s="29"/>
      <c r="AX8" s="29"/>
      <c r="AY8" s="29"/>
      <c r="AZ8" s="29"/>
      <c r="BA8" s="29"/>
      <c r="BB8" s="29"/>
      <c r="BC8" s="29"/>
    </row>
    <row r="9" spans="1:55">
      <c r="A9" s="207">
        <v>200</v>
      </c>
      <c r="B9" s="208">
        <v>-0.20032551539938073</v>
      </c>
      <c r="C9" s="208"/>
      <c r="D9" s="209">
        <v>-0.30253438932888127</v>
      </c>
      <c r="E9" s="209"/>
      <c r="F9" s="178">
        <v>-0.23687583222370756</v>
      </c>
      <c r="G9" s="178"/>
      <c r="H9" s="210">
        <v>-0.31720492758449692</v>
      </c>
      <c r="I9" s="210"/>
      <c r="J9" s="179">
        <v>-0.22059313562146629</v>
      </c>
      <c r="K9" s="179"/>
      <c r="L9" s="29"/>
      <c r="M9" s="29"/>
      <c r="N9" s="2"/>
      <c r="O9" s="2"/>
      <c r="P9" s="2"/>
      <c r="Q9" s="2"/>
      <c r="R9" s="29"/>
      <c r="S9" s="29"/>
      <c r="T9" s="29"/>
      <c r="U9" s="29"/>
      <c r="V9" s="2"/>
      <c r="W9" s="2"/>
      <c r="X9" s="2"/>
      <c r="Y9" s="2"/>
      <c r="Z9" s="29"/>
      <c r="AA9" s="29"/>
      <c r="AB9" s="29"/>
      <c r="AC9" s="29"/>
      <c r="AD9" s="2"/>
      <c r="AE9" s="2"/>
      <c r="AF9" s="2"/>
      <c r="AG9" s="2"/>
      <c r="AH9" s="29"/>
      <c r="AI9" s="29"/>
      <c r="AJ9" s="29"/>
      <c r="AK9" s="29"/>
      <c r="AL9" s="29"/>
      <c r="AM9" s="29"/>
      <c r="AN9" s="29"/>
      <c r="AO9" s="29"/>
      <c r="AP9" s="29">
        <f>AVERAGE(B9:AK9)</f>
        <v>-0.25550676003158657</v>
      </c>
      <c r="AQ9" s="29" t="s">
        <v>76</v>
      </c>
      <c r="AR9" s="29">
        <f>AP9-AP13</f>
        <v>-0.11760135200671959</v>
      </c>
      <c r="AS9" s="211">
        <f>AR9^2</f>
        <v>1.383007799380837E-2</v>
      </c>
      <c r="AT9" s="29"/>
      <c r="AU9" s="29"/>
      <c r="AV9" s="29"/>
      <c r="AW9" s="29"/>
      <c r="AX9" s="29"/>
      <c r="AY9" s="29"/>
      <c r="AZ9" s="29"/>
      <c r="BA9" s="29"/>
      <c r="BB9" s="29"/>
      <c r="BC9" s="29"/>
    </row>
    <row r="10" spans="1:55">
      <c r="A10" s="212" t="s">
        <v>77</v>
      </c>
      <c r="B10" s="213">
        <f>(B9-$AP9)^2</f>
        <v>3.044969759159345E-3</v>
      </c>
      <c r="C10" s="213"/>
      <c r="D10" s="214">
        <f>(D9-$AP9)^2</f>
        <v>2.2115979173237712E-3</v>
      </c>
      <c r="E10" s="214"/>
      <c r="F10" s="215">
        <f>(F9-$AP9)^2</f>
        <v>3.4711147098239918E-4</v>
      </c>
      <c r="G10" s="215"/>
      <c r="H10" s="216">
        <f>(H9-$AP9)^2</f>
        <v>3.8066638793869999E-3</v>
      </c>
      <c r="I10" s="216"/>
      <c r="J10" s="217">
        <f>(J9-$AP9)^2</f>
        <v>1.2189611694509463E-3</v>
      </c>
      <c r="K10" s="217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9"/>
      <c r="AQ10" s="29"/>
      <c r="AR10" s="29"/>
      <c r="AS10" s="211"/>
      <c r="AT10" s="29"/>
      <c r="AU10" s="29"/>
      <c r="AV10" s="29"/>
      <c r="AW10" s="29"/>
      <c r="AX10" s="29"/>
      <c r="AY10" s="29"/>
      <c r="AZ10" s="29"/>
      <c r="BA10" s="29"/>
      <c r="BB10" s="29"/>
      <c r="BC10" s="29"/>
    </row>
    <row r="11" spans="1:55">
      <c r="A11" s="207">
        <v>220</v>
      </c>
      <c r="B11" s="208">
        <v>8.0520781171757358E-2</v>
      </c>
      <c r="C11" s="208"/>
      <c r="D11" s="209">
        <v>0.18703239812960487</v>
      </c>
      <c r="E11" s="209"/>
      <c r="F11" s="178">
        <v>0.28254140873346623</v>
      </c>
      <c r="G11" s="178"/>
      <c r="H11" s="210">
        <v>0.17702205882351876</v>
      </c>
      <c r="I11" s="210"/>
      <c r="J11" s="179">
        <v>0.10059314954052365</v>
      </c>
      <c r="K11" s="179"/>
      <c r="L11" s="29"/>
      <c r="M11" s="29"/>
      <c r="N11" s="2"/>
      <c r="O11" s="2"/>
      <c r="P11" s="2"/>
      <c r="Q11" s="2"/>
      <c r="R11" s="29"/>
      <c r="S11" s="29"/>
      <c r="T11" s="29"/>
      <c r="U11" s="29"/>
      <c r="V11" s="2"/>
      <c r="W11" s="2"/>
      <c r="X11" s="2"/>
      <c r="Y11" s="2"/>
      <c r="Z11" s="29"/>
      <c r="AA11" s="29"/>
      <c r="AB11" s="29"/>
      <c r="AC11" s="29"/>
      <c r="AD11" s="2"/>
      <c r="AE11" s="2"/>
      <c r="AF11" s="2"/>
      <c r="AG11" s="2"/>
      <c r="AH11" s="29"/>
      <c r="AI11" s="29"/>
      <c r="AJ11" s="29"/>
      <c r="AK11" s="29"/>
      <c r="AL11" s="29"/>
      <c r="AM11" s="29"/>
      <c r="AN11" s="29"/>
      <c r="AO11" s="29"/>
      <c r="AP11" s="29">
        <f>AVERAGE(B11:AK11)</f>
        <v>0.16554195927977416</v>
      </c>
      <c r="AQ11" s="29" t="s">
        <v>78</v>
      </c>
      <c r="AR11" s="29">
        <f>AP11-AP13</f>
        <v>0.30344736730464117</v>
      </c>
      <c r="AS11" s="211">
        <f>AR11^2</f>
        <v>9.2080304724117809E-2</v>
      </c>
      <c r="AT11" s="29"/>
      <c r="AU11" s="29"/>
      <c r="AV11" s="29"/>
      <c r="AW11" s="29"/>
      <c r="AX11" s="29"/>
      <c r="AY11" s="29"/>
      <c r="AZ11" s="29"/>
      <c r="BA11" s="29"/>
      <c r="BB11" s="29"/>
      <c r="BC11" s="29"/>
    </row>
    <row r="12" spans="1:55">
      <c r="A12" s="64" t="s">
        <v>79</v>
      </c>
      <c r="B12" s="213">
        <f>(B11-$AP11)^2</f>
        <v>7.2286007268751165E-3</v>
      </c>
      <c r="C12" s="213"/>
      <c r="D12" s="214">
        <f>(D11-$AP11)^2</f>
        <v>4.6183896195831292E-4</v>
      </c>
      <c r="E12" s="214"/>
      <c r="F12" s="215">
        <f>(F11-$AP11)^2</f>
        <v>1.3688871172467044E-2</v>
      </c>
      <c r="G12" s="215"/>
      <c r="H12" s="216">
        <f>(H11-$AP11)^2</f>
        <v>1.3179268553428493E-4</v>
      </c>
      <c r="I12" s="216"/>
      <c r="J12" s="217">
        <f>(J11-$AP11)^2</f>
        <v>4.2183478865453631E-3</v>
      </c>
      <c r="K12" s="217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"/>
      <c r="AQ12" s="2"/>
      <c r="AR12" s="2"/>
      <c r="AS12" s="21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98" t="s">
        <v>80</v>
      </c>
      <c r="AN13" s="299"/>
      <c r="AO13" s="299"/>
      <c r="AP13" s="29">
        <f>AVERAGE(AP7:AP11)</f>
        <v>-0.13790540802486698</v>
      </c>
      <c r="AQ13" s="2" t="s">
        <v>81</v>
      </c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18" t="s">
        <v>82</v>
      </c>
      <c r="B14" s="219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20" t="s">
        <v>83</v>
      </c>
      <c r="B15" s="221">
        <f>(AP18*AS7)+(AP18*AS9)+(AP18*AS11)</f>
        <v>0.70224562060020734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 t="s">
        <v>84</v>
      </c>
      <c r="AM15" s="298" t="s">
        <v>85</v>
      </c>
      <c r="AN15" s="299"/>
      <c r="AO15" s="299"/>
      <c r="AP15" s="2">
        <f>COUNT(AP7:AP11)</f>
        <v>3</v>
      </c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20" t="s">
        <v>86</v>
      </c>
      <c r="B16" s="221">
        <f>(B15)/(B17)</f>
        <v>0.35112281030010367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 t="s">
        <v>87</v>
      </c>
      <c r="AM16" s="298" t="s">
        <v>88</v>
      </c>
      <c r="AN16" s="299"/>
      <c r="AO16" s="299"/>
      <c r="AP16" s="2">
        <f>AP18*AP15</f>
        <v>15</v>
      </c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22" t="s">
        <v>89</v>
      </c>
      <c r="B17" s="223">
        <f>AP15-1</f>
        <v>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2" t="s">
        <v>90</v>
      </c>
      <c r="AM18" s="298" t="s">
        <v>91</v>
      </c>
      <c r="AN18" s="299"/>
      <c r="AO18" s="299"/>
      <c r="AP18" s="105">
        <f>COUNT(B7:AO7)</f>
        <v>5</v>
      </c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18" t="s">
        <v>92</v>
      </c>
      <c r="B19" s="219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20" t="s">
        <v>93</v>
      </c>
      <c r="B20" s="221">
        <f>SUM(B21:B23)</f>
        <v>0.11546666577609027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24" t="s">
        <v>94</v>
      </c>
      <c r="B21" s="225">
        <f>SUM(B8:AO8)</f>
        <v>7.9107910146406682E-2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24" t="s">
        <v>95</v>
      </c>
      <c r="B22" s="225">
        <f>SUM(B10:AO10)</f>
        <v>1.062930419630346E-2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24" t="s">
        <v>96</v>
      </c>
      <c r="B23" s="225">
        <f>SUM(B12:AO12)</f>
        <v>2.572945143338012E-2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20" t="s">
        <v>97</v>
      </c>
      <c r="B24" s="221">
        <f>B20/B25</f>
        <v>9.6222221480075226E-3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22" t="s">
        <v>98</v>
      </c>
      <c r="B25" s="226">
        <f>AP16-AP15</f>
        <v>12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18" t="s">
        <v>99</v>
      </c>
      <c r="B27" s="100" t="s">
        <v>100</v>
      </c>
      <c r="C27" s="100"/>
      <c r="D27" s="100" t="s">
        <v>101</v>
      </c>
      <c r="E27" s="100" t="s">
        <v>102</v>
      </c>
      <c r="F27" s="100"/>
      <c r="G27" s="100"/>
      <c r="H27" s="100"/>
      <c r="I27" s="100" t="s">
        <v>103</v>
      </c>
      <c r="J27" s="100"/>
      <c r="K27" s="219"/>
      <c r="L27" s="227">
        <f>B28-A39</f>
        <v>32.605529692798299</v>
      </c>
      <c r="M27" s="2" t="s">
        <v>104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20" t="s">
        <v>105</v>
      </c>
      <c r="B28" s="228">
        <f>B16/B24</f>
        <v>36.490823522798301</v>
      </c>
      <c r="C28" s="2"/>
      <c r="D28" s="2" t="s">
        <v>106</v>
      </c>
      <c r="E28" s="2" t="s">
        <v>107</v>
      </c>
      <c r="F28" s="2"/>
      <c r="G28" s="2"/>
      <c r="H28" s="2"/>
      <c r="I28" s="2" t="s">
        <v>108</v>
      </c>
      <c r="J28" s="2"/>
      <c r="K28" s="229"/>
      <c r="L28" s="227">
        <f>A39-B28</f>
        <v>-32.605529692798299</v>
      </c>
      <c r="M28" s="2" t="s">
        <v>109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100"/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30"/>
      <c r="B32" s="230"/>
      <c r="C32" s="230"/>
      <c r="D32" s="230"/>
      <c r="E32" s="230"/>
      <c r="F32" s="74"/>
      <c r="G32" s="74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74"/>
      <c r="B33" s="74"/>
      <c r="C33" s="74"/>
      <c r="D33" s="74"/>
      <c r="E33" s="74"/>
      <c r="F33" s="74"/>
      <c r="G33" s="74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161"/>
      <c r="B34" s="161"/>
      <c r="C34" s="161"/>
      <c r="D34" s="161"/>
      <c r="E34" s="161"/>
      <c r="F34" s="161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18" t="s">
        <v>110</v>
      </c>
      <c r="B37" s="100"/>
      <c r="C37" s="100"/>
      <c r="D37" s="100"/>
      <c r="E37" s="219"/>
      <c r="F37" s="231" t="s">
        <v>111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20" t="s">
        <v>112</v>
      </c>
      <c r="B38" s="2" t="s">
        <v>113</v>
      </c>
      <c r="C38" s="2">
        <f>B17</f>
        <v>2</v>
      </c>
      <c r="D38" s="2" t="s">
        <v>114</v>
      </c>
      <c r="E38" s="229">
        <f>B25</f>
        <v>12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232">
        <v>3.8852938300000002</v>
      </c>
      <c r="B39" s="3"/>
      <c r="C39" s="3"/>
      <c r="D39" s="3"/>
      <c r="E39" s="23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18" t="s">
        <v>115</v>
      </c>
      <c r="B41" s="103"/>
      <c r="C41" s="103"/>
      <c r="D41" s="103"/>
      <c r="E41" s="103"/>
      <c r="F41" s="103"/>
      <c r="G41" s="103"/>
      <c r="H41" s="234"/>
      <c r="I41" s="76"/>
      <c r="J41" s="76"/>
      <c r="K41" s="76"/>
      <c r="L41" s="7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35">
        <f>(B15)/(B15+B20)</f>
        <v>0.85879304041305016</v>
      </c>
      <c r="B42" s="76"/>
      <c r="C42" s="76"/>
      <c r="D42" s="76"/>
      <c r="E42" s="76"/>
      <c r="F42" s="76"/>
      <c r="G42" s="76"/>
      <c r="H42" s="236"/>
      <c r="I42" s="105">
        <v>0.01</v>
      </c>
      <c r="J42" s="2" t="s">
        <v>116</v>
      </c>
      <c r="K42" s="76"/>
      <c r="L42" s="237" t="s">
        <v>117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38">
        <f>100*A42</f>
        <v>85.879304041305019</v>
      </c>
      <c r="B43" s="2" t="s">
        <v>118</v>
      </c>
      <c r="C43" s="76"/>
      <c r="D43" s="76"/>
      <c r="E43" s="76"/>
      <c r="F43" s="76"/>
      <c r="G43" s="76"/>
      <c r="H43" s="236"/>
      <c r="I43" s="105">
        <v>0.06</v>
      </c>
      <c r="J43" s="2" t="s">
        <v>119</v>
      </c>
      <c r="K43" s="76"/>
      <c r="L43" s="7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39" t="s">
        <v>120</v>
      </c>
      <c r="B44" s="240" t="s">
        <v>121</v>
      </c>
      <c r="C44" s="3" t="s">
        <v>122</v>
      </c>
      <c r="D44" s="107"/>
      <c r="E44" s="107"/>
      <c r="F44" s="107"/>
      <c r="G44" s="107"/>
      <c r="H44" s="241"/>
      <c r="I44" s="105">
        <v>0.14000000000000001</v>
      </c>
      <c r="J44" s="2" t="s">
        <v>123</v>
      </c>
      <c r="K44" s="76"/>
      <c r="L44" s="7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107"/>
      <c r="B45" s="107"/>
      <c r="C45" s="107"/>
      <c r="D45" s="107"/>
      <c r="E45" s="107"/>
      <c r="F45" s="107"/>
      <c r="G45" s="107"/>
      <c r="H45" s="107"/>
      <c r="I45" s="76"/>
      <c r="J45" s="76"/>
      <c r="K45" s="76"/>
      <c r="L45" s="7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20" t="s">
        <v>124</v>
      </c>
      <c r="B46" s="2" t="s">
        <v>125</v>
      </c>
      <c r="C46" s="76"/>
      <c r="D46" s="76"/>
      <c r="E46" s="76"/>
      <c r="F46" s="76"/>
      <c r="G46" s="76"/>
      <c r="H46" s="236"/>
      <c r="I46" s="105">
        <v>0.1</v>
      </c>
      <c r="J46" s="2" t="s">
        <v>116</v>
      </c>
      <c r="K46" s="76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42">
        <f>SQRT(A42^2)/(1-(A42^2))</f>
        <v>3.2719102063750598</v>
      </c>
      <c r="B47" s="1" t="s">
        <v>121</v>
      </c>
      <c r="C47" s="76"/>
      <c r="D47" s="76"/>
      <c r="E47" s="76"/>
      <c r="F47" s="76"/>
      <c r="G47" s="76"/>
      <c r="H47" s="236"/>
      <c r="I47" s="105">
        <v>0.25</v>
      </c>
      <c r="J47" s="2" t="s">
        <v>119</v>
      </c>
      <c r="K47" s="76"/>
      <c r="L47" s="7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43"/>
      <c r="B48" s="107"/>
      <c r="C48" s="107"/>
      <c r="D48" s="107"/>
      <c r="E48" s="107"/>
      <c r="F48" s="107"/>
      <c r="G48" s="107"/>
      <c r="H48" s="241"/>
      <c r="I48" s="105">
        <v>0.4</v>
      </c>
      <c r="J48" s="2" t="s">
        <v>123</v>
      </c>
      <c r="K48" s="76"/>
      <c r="L48" s="7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107"/>
      <c r="B49" s="107"/>
      <c r="C49" s="107"/>
      <c r="D49" s="107"/>
      <c r="E49" s="107"/>
      <c r="F49" s="107"/>
      <c r="G49" s="107"/>
      <c r="H49" s="107"/>
      <c r="I49" s="76"/>
      <c r="J49" s="76"/>
      <c r="K49" s="76"/>
      <c r="L49" s="7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20" t="s">
        <v>126</v>
      </c>
      <c r="B50" s="2" t="s">
        <v>127</v>
      </c>
      <c r="C50" s="76"/>
      <c r="D50" s="76"/>
      <c r="E50" s="76"/>
      <c r="F50" s="76"/>
      <c r="G50" s="76"/>
      <c r="H50" s="236"/>
      <c r="I50" s="76"/>
      <c r="J50" s="76"/>
      <c r="K50" s="76"/>
      <c r="L50" s="76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244">
        <f>(B15-(B17*B24))/(B15+B20+B24)</f>
        <v>0.82554416534908426</v>
      </c>
      <c r="B51" s="1" t="s">
        <v>121</v>
      </c>
      <c r="C51" s="76"/>
      <c r="D51" s="76"/>
      <c r="E51" s="76"/>
      <c r="F51" s="76"/>
      <c r="G51" s="76"/>
      <c r="H51" s="236"/>
      <c r="I51" s="105">
        <v>0.01</v>
      </c>
      <c r="J51" s="2" t="s">
        <v>116</v>
      </c>
      <c r="K51" s="76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45"/>
      <c r="B52" s="76"/>
      <c r="C52" s="76"/>
      <c r="D52" s="76"/>
      <c r="E52" s="76"/>
      <c r="F52" s="76"/>
      <c r="G52" s="76"/>
      <c r="H52" s="236"/>
      <c r="I52" s="105">
        <v>0.06</v>
      </c>
      <c r="J52" s="2" t="s">
        <v>119</v>
      </c>
      <c r="K52" s="76"/>
      <c r="L52" s="7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46" t="s">
        <v>128</v>
      </c>
      <c r="B53" s="107"/>
      <c r="C53" s="107"/>
      <c r="D53" s="107"/>
      <c r="E53" s="107"/>
      <c r="F53" s="107"/>
      <c r="G53" s="107"/>
      <c r="H53" s="241"/>
      <c r="I53" s="105">
        <v>0.14000000000000001</v>
      </c>
      <c r="J53" s="2" t="s">
        <v>123</v>
      </c>
      <c r="K53" s="76"/>
      <c r="L53" s="7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" t="s">
        <v>129</v>
      </c>
      <c r="B56" s="2" t="s">
        <v>130</v>
      </c>
      <c r="C56" s="76"/>
      <c r="D56" s="76"/>
      <c r="E56" s="76"/>
      <c r="F56" s="76"/>
      <c r="G56" s="237" t="s">
        <v>131</v>
      </c>
      <c r="H56" s="76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A57" s="76"/>
      <c r="B57" s="76"/>
      <c r="C57" s="76"/>
      <c r="D57" s="2" t="s">
        <v>132</v>
      </c>
      <c r="E57" s="84">
        <f>B24/AP18</f>
        <v>1.9244444296015045E-3</v>
      </c>
      <c r="F57" s="76"/>
      <c r="G57" s="76"/>
      <c r="H57" s="76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" t="s">
        <v>133</v>
      </c>
      <c r="B58" s="176">
        <f>E58/SQRT(E57)</f>
        <v>9.5979760803463829</v>
      </c>
      <c r="C58" s="76"/>
      <c r="D58" s="2" t="s">
        <v>134</v>
      </c>
      <c r="E58" s="84">
        <f>ABS(AP11-AP9)</f>
        <v>0.42104871931136073</v>
      </c>
      <c r="F58" s="76"/>
      <c r="G58" s="76"/>
      <c r="H58" s="76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" t="s">
        <v>135</v>
      </c>
      <c r="B59" s="176">
        <f>E59/SQRT(E57)</f>
        <v>1.5556647386353315</v>
      </c>
      <c r="C59" s="76"/>
      <c r="D59" s="2" t="s">
        <v>134</v>
      </c>
      <c r="E59" s="84">
        <f>ABS(AP9-AP7)</f>
        <v>6.8244663291201935E-2</v>
      </c>
      <c r="F59" s="76"/>
      <c r="G59" s="76"/>
      <c r="H59" s="76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 t="s">
        <v>136</v>
      </c>
      <c r="B60" s="176">
        <f>E60/SQRT(E57)</f>
        <v>11.153640818981716</v>
      </c>
      <c r="C60" s="76"/>
      <c r="D60" s="2" t="s">
        <v>134</v>
      </c>
      <c r="E60" s="84">
        <f>ABS(AP11-AP7)</f>
        <v>0.48929338260256267</v>
      </c>
      <c r="F60" s="76"/>
      <c r="G60" s="76"/>
      <c r="H60" s="76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76"/>
      <c r="B61" s="76"/>
      <c r="C61" s="76"/>
      <c r="D61" s="76"/>
      <c r="E61" s="76"/>
      <c r="F61" s="76"/>
      <c r="G61" s="76"/>
      <c r="H61" s="76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137</v>
      </c>
      <c r="B62" s="237" t="s">
        <v>138</v>
      </c>
      <c r="C62" s="76"/>
      <c r="D62" s="76"/>
      <c r="E62" s="76"/>
      <c r="F62" s="76"/>
      <c r="G62" s="76"/>
      <c r="H62" s="76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A63" s="2" t="s">
        <v>169</v>
      </c>
      <c r="B63" s="84">
        <v>3.77</v>
      </c>
      <c r="C63" s="76"/>
      <c r="D63" s="76"/>
      <c r="E63" s="76"/>
      <c r="F63" s="76"/>
      <c r="G63" s="76"/>
      <c r="H63" s="76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47" t="s">
        <v>140</v>
      </c>
      <c r="B64" s="105">
        <v>3.7730000000000001</v>
      </c>
      <c r="C64" s="76"/>
      <c r="D64" s="76"/>
      <c r="E64" s="76"/>
      <c r="F64" s="76"/>
      <c r="G64" s="76"/>
      <c r="H64" s="76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47" t="s">
        <v>141</v>
      </c>
      <c r="B65" s="105">
        <v>3.7749999999999999</v>
      </c>
      <c r="C65" s="76"/>
      <c r="D65" s="76"/>
      <c r="E65" s="76"/>
      <c r="F65" s="76"/>
      <c r="G65" s="76"/>
      <c r="H65" s="76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04"/>
      <c r="B72" s="300">
        <v>1</v>
      </c>
      <c r="C72" s="301"/>
      <c r="D72" s="301"/>
      <c r="E72" s="301"/>
      <c r="F72" s="301"/>
      <c r="G72" s="301"/>
      <c r="H72" s="301"/>
      <c r="I72" s="301"/>
      <c r="J72" s="301"/>
      <c r="K72" s="302"/>
      <c r="L72" s="303">
        <v>2</v>
      </c>
      <c r="M72" s="299"/>
      <c r="N72" s="299"/>
      <c r="O72" s="299"/>
      <c r="P72" s="299"/>
      <c r="Q72" s="299"/>
      <c r="R72" s="299"/>
      <c r="S72" s="299"/>
      <c r="T72" s="299"/>
      <c r="U72" s="299"/>
      <c r="V72" s="300">
        <v>3</v>
      </c>
      <c r="W72" s="301"/>
      <c r="X72" s="301"/>
      <c r="Y72" s="301"/>
      <c r="Z72" s="301"/>
      <c r="AA72" s="301"/>
      <c r="AB72" s="301"/>
      <c r="AC72" s="301"/>
      <c r="AD72" s="301"/>
      <c r="AE72" s="302"/>
      <c r="AF72" s="303">
        <v>4</v>
      </c>
      <c r="AG72" s="299"/>
      <c r="AH72" s="299"/>
      <c r="AI72" s="299"/>
      <c r="AJ72" s="299"/>
      <c r="AK72" s="299"/>
      <c r="AL72" s="299"/>
      <c r="AM72" s="299"/>
      <c r="AN72" s="299"/>
      <c r="AO72" s="299"/>
      <c r="AP72" s="300">
        <v>5</v>
      </c>
      <c r="AQ72" s="301"/>
      <c r="AR72" s="301"/>
      <c r="AS72" s="301"/>
      <c r="AT72" s="301"/>
      <c r="AU72" s="301"/>
      <c r="AV72" s="301"/>
      <c r="AW72" s="301"/>
      <c r="AX72" s="301"/>
      <c r="AY72" s="302"/>
      <c r="AZ72" s="204"/>
      <c r="BA72" s="204"/>
      <c r="BB72" s="204"/>
      <c r="BC72" s="204"/>
    </row>
    <row r="73" spans="1:55">
      <c r="A73" s="248"/>
      <c r="B73" s="249" t="s">
        <v>142</v>
      </c>
      <c r="C73" s="248" t="s">
        <v>143</v>
      </c>
      <c r="D73" s="248" t="s">
        <v>144</v>
      </c>
      <c r="E73" s="248" t="s">
        <v>145</v>
      </c>
      <c r="F73" s="250" t="s">
        <v>146</v>
      </c>
      <c r="G73" s="248" t="s">
        <v>147</v>
      </c>
      <c r="H73" s="248" t="s">
        <v>148</v>
      </c>
      <c r="I73" s="248" t="s">
        <v>149</v>
      </c>
      <c r="J73" s="248" t="s">
        <v>150</v>
      </c>
      <c r="K73" s="251" t="s">
        <v>13</v>
      </c>
      <c r="L73" s="249" t="s">
        <v>142</v>
      </c>
      <c r="M73" s="248" t="s">
        <v>143</v>
      </c>
      <c r="N73" s="248" t="s">
        <v>144</v>
      </c>
      <c r="O73" s="248" t="s">
        <v>145</v>
      </c>
      <c r="P73" s="250" t="s">
        <v>146</v>
      </c>
      <c r="Q73" s="248" t="s">
        <v>147</v>
      </c>
      <c r="R73" s="248" t="s">
        <v>148</v>
      </c>
      <c r="S73" s="248" t="s">
        <v>149</v>
      </c>
      <c r="T73" s="248" t="s">
        <v>150</v>
      </c>
      <c r="U73" s="251" t="s">
        <v>13</v>
      </c>
      <c r="V73" s="249" t="s">
        <v>142</v>
      </c>
      <c r="W73" s="248" t="s">
        <v>143</v>
      </c>
      <c r="X73" s="248" t="s">
        <v>144</v>
      </c>
      <c r="Y73" s="248" t="s">
        <v>145</v>
      </c>
      <c r="Z73" s="250" t="s">
        <v>146</v>
      </c>
      <c r="AA73" s="248" t="s">
        <v>147</v>
      </c>
      <c r="AB73" s="248" t="s">
        <v>148</v>
      </c>
      <c r="AC73" s="248" t="s">
        <v>149</v>
      </c>
      <c r="AD73" s="248" t="s">
        <v>150</v>
      </c>
      <c r="AE73" s="251" t="s">
        <v>13</v>
      </c>
      <c r="AF73" s="249" t="s">
        <v>142</v>
      </c>
      <c r="AG73" s="248" t="s">
        <v>143</v>
      </c>
      <c r="AH73" s="248" t="s">
        <v>144</v>
      </c>
      <c r="AI73" s="248" t="s">
        <v>145</v>
      </c>
      <c r="AJ73" s="251" t="s">
        <v>13</v>
      </c>
      <c r="AK73" s="248" t="s">
        <v>147</v>
      </c>
      <c r="AL73" s="248" t="s">
        <v>148</v>
      </c>
      <c r="AM73" s="248" t="s">
        <v>149</v>
      </c>
      <c r="AN73" s="248" t="s">
        <v>150</v>
      </c>
      <c r="AO73" s="251" t="s">
        <v>13</v>
      </c>
      <c r="AP73" s="249" t="s">
        <v>142</v>
      </c>
      <c r="AQ73" s="248" t="s">
        <v>143</v>
      </c>
      <c r="AR73" s="248" t="s">
        <v>144</v>
      </c>
      <c r="AS73" s="248" t="s">
        <v>145</v>
      </c>
      <c r="AT73" s="251" t="s">
        <v>13</v>
      </c>
      <c r="AU73" s="248" t="s">
        <v>147</v>
      </c>
      <c r="AV73" s="248" t="s">
        <v>148</v>
      </c>
      <c r="AW73" s="248" t="s">
        <v>149</v>
      </c>
      <c r="AX73" s="248" t="s">
        <v>150</v>
      </c>
      <c r="AY73" s="252" t="s">
        <v>13</v>
      </c>
      <c r="AZ73" s="248"/>
      <c r="BA73" s="248"/>
      <c r="BB73" s="248"/>
      <c r="BC73" s="248"/>
    </row>
    <row r="74" spans="1:55">
      <c r="A74" s="253" t="s">
        <v>151</v>
      </c>
      <c r="B74" s="254">
        <v>29.95</v>
      </c>
      <c r="C74" s="253">
        <v>29.96</v>
      </c>
      <c r="D74" s="253">
        <v>29.9</v>
      </c>
      <c r="E74" s="253">
        <v>29.91</v>
      </c>
      <c r="F74" s="250">
        <f t="shared" ref="F74:F75" si="0">AVERAGE(B74:E74)</f>
        <v>29.93</v>
      </c>
      <c r="G74" s="253">
        <v>30.14</v>
      </c>
      <c r="H74" s="253">
        <v>30.18</v>
      </c>
      <c r="I74" s="253">
        <v>30.04</v>
      </c>
      <c r="J74" s="253">
        <v>30.06</v>
      </c>
      <c r="K74" s="255">
        <f t="shared" ref="K74:K75" si="1">AVERAGE(G74:J74)</f>
        <v>30.105</v>
      </c>
      <c r="L74" s="256">
        <v>29.98</v>
      </c>
      <c r="M74" s="208">
        <v>29.96</v>
      </c>
      <c r="N74" s="208">
        <v>29.88</v>
      </c>
      <c r="O74" s="208">
        <v>29.89</v>
      </c>
      <c r="P74" s="250">
        <f t="shared" ref="P74:P75" si="2">AVERAGE(L74:O74)</f>
        <v>29.927499999999998</v>
      </c>
      <c r="Q74" s="2">
        <v>30.09</v>
      </c>
      <c r="R74" s="2">
        <v>30.16</v>
      </c>
      <c r="S74" s="2">
        <v>30.02</v>
      </c>
      <c r="T74" s="257">
        <v>30.04</v>
      </c>
      <c r="U74" s="255">
        <f t="shared" ref="U74:U75" si="3">AVERAGE(Q74:T74)</f>
        <v>30.077500000000001</v>
      </c>
      <c r="V74" s="256">
        <v>29.92</v>
      </c>
      <c r="W74" s="208">
        <v>29.92</v>
      </c>
      <c r="X74" s="208">
        <v>29.85</v>
      </c>
      <c r="Y74" s="208">
        <v>29.83</v>
      </c>
      <c r="Z74" s="250">
        <f t="shared" ref="Z74:Z75" si="4">AVERAGE(V74:Y74)</f>
        <v>29.88</v>
      </c>
      <c r="AA74" s="2">
        <v>30.12</v>
      </c>
      <c r="AB74" s="2">
        <v>30.14</v>
      </c>
      <c r="AC74" s="2">
        <v>30.03</v>
      </c>
      <c r="AD74" s="257">
        <v>30.01</v>
      </c>
      <c r="AE74" s="255">
        <f t="shared" ref="AE74:AE75" si="5">AVERAGE(AA74:AD74)</f>
        <v>30.075000000000003</v>
      </c>
      <c r="AF74" s="256">
        <v>29.95</v>
      </c>
      <c r="AG74" s="208">
        <v>29.94</v>
      </c>
      <c r="AH74" s="208">
        <v>29.85</v>
      </c>
      <c r="AI74" s="208">
        <v>29.86</v>
      </c>
      <c r="AJ74" s="255">
        <f t="shared" ref="AJ74:AJ75" si="6">AVERAGE(AF74:AI74)</f>
        <v>29.900000000000002</v>
      </c>
      <c r="AK74" s="2">
        <v>30.2</v>
      </c>
      <c r="AL74" s="2">
        <v>30.15</v>
      </c>
      <c r="AM74" s="2">
        <v>30.01</v>
      </c>
      <c r="AN74" s="257">
        <v>30.02</v>
      </c>
      <c r="AO74" s="255">
        <f t="shared" ref="AO74:AO75" si="7">AVERAGE(AK74:AN74)</f>
        <v>30.094999999999999</v>
      </c>
      <c r="AP74" s="256">
        <v>29.92</v>
      </c>
      <c r="AQ74" s="208">
        <v>29.9</v>
      </c>
      <c r="AR74" s="208">
        <v>29.8</v>
      </c>
      <c r="AS74" s="208">
        <v>29.83</v>
      </c>
      <c r="AT74" s="255">
        <f t="shared" ref="AT74:AT75" si="8">AVERAGE(AP74:AS74)</f>
        <v>29.862500000000001</v>
      </c>
      <c r="AU74" s="29">
        <v>30.11</v>
      </c>
      <c r="AV74" s="29">
        <v>30.11</v>
      </c>
      <c r="AW74" s="29">
        <v>30.02</v>
      </c>
      <c r="AX74" s="258">
        <v>30</v>
      </c>
      <c r="AY74" s="250">
        <f t="shared" ref="AY74:AY75" si="9">AVERAGE(AU74:AX74)</f>
        <v>30.06</v>
      </c>
      <c r="AZ74" s="2"/>
      <c r="BA74" s="2"/>
      <c r="BB74" s="2"/>
      <c r="BC74" s="2"/>
    </row>
    <row r="75" spans="1:55">
      <c r="A75" s="2" t="s">
        <v>152</v>
      </c>
      <c r="B75" s="259">
        <v>29.86</v>
      </c>
      <c r="C75" s="2">
        <v>29.75</v>
      </c>
      <c r="D75" s="260">
        <v>29.86326</v>
      </c>
      <c r="E75" s="261">
        <v>29.678239999999999</v>
      </c>
      <c r="F75" s="250">
        <f t="shared" si="0"/>
        <v>29.787875</v>
      </c>
      <c r="G75" s="261">
        <v>30.02</v>
      </c>
      <c r="H75" s="261">
        <v>30.17</v>
      </c>
      <c r="I75" s="261">
        <v>30.075700000000001</v>
      </c>
      <c r="J75" s="261">
        <v>29.933199999999999</v>
      </c>
      <c r="K75" s="255">
        <f t="shared" si="1"/>
        <v>30.049724999999999</v>
      </c>
      <c r="L75" s="114">
        <v>29.74</v>
      </c>
      <c r="M75" s="84">
        <v>29.86</v>
      </c>
      <c r="N75" s="114">
        <v>29.701419999999999</v>
      </c>
      <c r="O75" s="84">
        <v>29.853339999999999</v>
      </c>
      <c r="P75" s="250">
        <f t="shared" si="2"/>
        <v>29.788689999999999</v>
      </c>
      <c r="Q75" s="84">
        <v>29.94</v>
      </c>
      <c r="R75" s="84">
        <v>30.06</v>
      </c>
      <c r="S75" s="84">
        <v>29.936800000000002</v>
      </c>
      <c r="T75" s="84">
        <v>30.058800000000002</v>
      </c>
      <c r="U75" s="255">
        <f t="shared" si="3"/>
        <v>29.998900000000003</v>
      </c>
      <c r="V75" s="114">
        <v>29.78</v>
      </c>
      <c r="W75" s="84">
        <v>29.89</v>
      </c>
      <c r="X75" s="114">
        <v>29.776260000000001</v>
      </c>
      <c r="Y75" s="84">
        <v>29.891010000000001</v>
      </c>
      <c r="Z75" s="250">
        <f t="shared" si="4"/>
        <v>29.834317499999997</v>
      </c>
      <c r="AA75" s="84">
        <v>29.96</v>
      </c>
      <c r="AB75" s="84">
        <v>30.09</v>
      </c>
      <c r="AC75" s="84">
        <v>29.962399999999999</v>
      </c>
      <c r="AD75" s="84">
        <v>30.086600000000001</v>
      </c>
      <c r="AE75" s="255">
        <f t="shared" si="5"/>
        <v>30.024750000000001</v>
      </c>
      <c r="AF75" s="114">
        <v>29.79</v>
      </c>
      <c r="AG75" s="84">
        <v>29.86</v>
      </c>
      <c r="AH75" s="114">
        <v>29.775680000000001</v>
      </c>
      <c r="AI75" s="84">
        <v>29.871690000000001</v>
      </c>
      <c r="AJ75" s="255">
        <f t="shared" si="6"/>
        <v>29.8243425</v>
      </c>
      <c r="AK75" s="84">
        <v>30.13</v>
      </c>
      <c r="AL75" s="84">
        <v>30.05</v>
      </c>
      <c r="AM75" s="84">
        <v>30.000399999999999</v>
      </c>
      <c r="AN75" s="84">
        <v>30.078199999999999</v>
      </c>
      <c r="AO75" s="255">
        <f t="shared" si="7"/>
        <v>30.064649999999997</v>
      </c>
      <c r="AP75" s="117">
        <v>29.83</v>
      </c>
      <c r="AQ75" s="88">
        <v>29.73</v>
      </c>
      <c r="AR75" s="117">
        <v>29.82658</v>
      </c>
      <c r="AS75" s="88">
        <v>29.735939999999999</v>
      </c>
      <c r="AT75" s="255">
        <f t="shared" si="8"/>
        <v>29.780630000000002</v>
      </c>
      <c r="AU75" s="88">
        <v>30.12</v>
      </c>
      <c r="AV75" s="88">
        <v>30.01</v>
      </c>
      <c r="AW75" s="88">
        <v>30.0669</v>
      </c>
      <c r="AX75" s="88">
        <v>29.955100000000002</v>
      </c>
      <c r="AY75" s="250">
        <f t="shared" si="9"/>
        <v>30.038</v>
      </c>
      <c r="AZ75" s="2"/>
      <c r="BA75" s="2"/>
      <c r="BB75" s="2"/>
      <c r="BC75" s="2"/>
    </row>
    <row r="76" spans="1:55">
      <c r="A76" s="64" t="s">
        <v>153</v>
      </c>
      <c r="B76" s="262"/>
      <c r="C76" s="64"/>
      <c r="D76" s="64"/>
      <c r="E76" s="64"/>
      <c r="F76" s="263">
        <f>F75-F74</f>
        <v>-0.14212500000000006</v>
      </c>
      <c r="G76" s="26"/>
      <c r="H76" s="26"/>
      <c r="I76" s="26"/>
      <c r="J76" s="26"/>
      <c r="K76" s="263">
        <f>K75-K74</f>
        <v>-5.5275000000001739E-2</v>
      </c>
      <c r="L76" s="64"/>
      <c r="M76" s="64"/>
      <c r="N76" s="64"/>
      <c r="O76" s="64"/>
      <c r="P76" s="263">
        <f>P75-P74</f>
        <v>-0.13880999999999943</v>
      </c>
      <c r="Q76" s="64"/>
      <c r="R76" s="64"/>
      <c r="S76" s="64"/>
      <c r="T76" s="64"/>
      <c r="U76" s="263">
        <f>U75-U74</f>
        <v>-7.8599999999998005E-2</v>
      </c>
      <c r="V76" s="262"/>
      <c r="W76" s="64"/>
      <c r="X76" s="64"/>
      <c r="Y76" s="64"/>
      <c r="Z76" s="263">
        <f>Z75-Z74</f>
        <v>-4.5682500000001625E-2</v>
      </c>
      <c r="AA76" s="64"/>
      <c r="AB76" s="64"/>
      <c r="AC76" s="64"/>
      <c r="AD76" s="64"/>
      <c r="AE76" s="263">
        <f>AE75-AE74</f>
        <v>-5.0250000000001904E-2</v>
      </c>
      <c r="AF76" s="64"/>
      <c r="AG76" s="64"/>
      <c r="AH76" s="64"/>
      <c r="AI76" s="64"/>
      <c r="AJ76" s="263">
        <f>AJ75-AJ74</f>
        <v>-7.5657500000001932E-2</v>
      </c>
      <c r="AK76" s="64"/>
      <c r="AL76" s="64"/>
      <c r="AM76" s="64"/>
      <c r="AN76" s="64"/>
      <c r="AO76" s="263">
        <f>AO75-AO74</f>
        <v>-3.0350000000002098E-2</v>
      </c>
      <c r="AP76" s="262"/>
      <c r="AQ76" s="64"/>
      <c r="AR76" s="64"/>
      <c r="AS76" s="64"/>
      <c r="AT76" s="263">
        <f>AT75-AT74</f>
        <v>-8.1869999999998555E-2</v>
      </c>
      <c r="AU76" s="64"/>
      <c r="AV76" s="64"/>
      <c r="AW76" s="64"/>
      <c r="AX76" s="64"/>
      <c r="AY76" s="263">
        <f>AY75-AY74</f>
        <v>-2.1999999999998465E-2</v>
      </c>
      <c r="AZ76" s="64"/>
      <c r="BA76" s="64"/>
      <c r="BB76" s="64"/>
      <c r="BC76" s="64"/>
    </row>
    <row r="77" spans="1:55">
      <c r="A77" s="2">
        <v>180</v>
      </c>
      <c r="B77" s="259" t="s">
        <v>154</v>
      </c>
      <c r="C77" s="2"/>
      <c r="D77" s="2"/>
      <c r="E77" s="2"/>
      <c r="F77" s="250">
        <f>100*F76/F74</f>
        <v>-0.47485800200467776</v>
      </c>
      <c r="G77" s="29"/>
      <c r="H77" s="29"/>
      <c r="I77" s="29"/>
      <c r="J77" s="29"/>
      <c r="K77" s="250">
        <f>100*K76/K74</f>
        <v>-0.1836073741903396</v>
      </c>
      <c r="L77" s="2"/>
      <c r="M77" s="2"/>
      <c r="N77" s="2"/>
      <c r="O77" s="2"/>
      <c r="P77" s="250">
        <f>100*P76/P74</f>
        <v>-0.46382090050956293</v>
      </c>
      <c r="Q77" s="2"/>
      <c r="R77" s="2"/>
      <c r="S77" s="2"/>
      <c r="T77" s="2"/>
      <c r="U77" s="250">
        <f>100*U76/U74</f>
        <v>-0.26132491064748736</v>
      </c>
      <c r="V77" s="259"/>
      <c r="W77" s="2"/>
      <c r="X77" s="2"/>
      <c r="Y77" s="2"/>
      <c r="Z77" s="250">
        <f>100*Z76/Z74</f>
        <v>-0.1528865461847444</v>
      </c>
      <c r="AA77" s="2"/>
      <c r="AB77" s="2"/>
      <c r="AC77" s="2"/>
      <c r="AD77" s="2"/>
      <c r="AE77" s="250">
        <f>100*AE76/AE74</f>
        <v>-0.16708229426434545</v>
      </c>
      <c r="AF77" s="2"/>
      <c r="AG77" s="2"/>
      <c r="AH77" s="2"/>
      <c r="AI77" s="2"/>
      <c r="AJ77" s="250">
        <f>100*AJ76/AJ74</f>
        <v>-0.2530351170568626</v>
      </c>
      <c r="AK77" s="2"/>
      <c r="AL77" s="2"/>
      <c r="AM77" s="2"/>
      <c r="AN77" s="2"/>
      <c r="AO77" s="250">
        <f>100*AO76/AO74</f>
        <v>-0.10084731683004519</v>
      </c>
      <c r="AP77" s="259"/>
      <c r="AQ77" s="2"/>
      <c r="AR77" s="2"/>
      <c r="AS77" s="2"/>
      <c r="AT77" s="250">
        <f>100*AT76/AT74</f>
        <v>-0.27415655085809476</v>
      </c>
      <c r="AU77" s="2"/>
      <c r="AV77" s="2"/>
      <c r="AW77" s="2"/>
      <c r="AX77" s="2"/>
      <c r="AY77" s="250">
        <f>100*AY76/AY74</f>
        <v>-7.3186959414499222E-2</v>
      </c>
      <c r="AZ77" s="2"/>
      <c r="BA77" s="2"/>
      <c r="BB77" s="2"/>
      <c r="BC77" s="2"/>
    </row>
    <row r="78" spans="1:55">
      <c r="A78" s="253" t="s">
        <v>155</v>
      </c>
      <c r="B78" s="264">
        <v>29.97</v>
      </c>
      <c r="C78" s="265">
        <v>29.98</v>
      </c>
      <c r="D78" s="265">
        <v>29.95</v>
      </c>
      <c r="E78" s="265">
        <v>29.91</v>
      </c>
      <c r="F78" s="266">
        <f t="shared" ref="F78:F79" si="10">AVERAGE(B78:E78)</f>
        <v>29.952500000000001</v>
      </c>
      <c r="G78" s="267">
        <v>30.2</v>
      </c>
      <c r="H78" s="267">
        <v>30.28</v>
      </c>
      <c r="I78" s="267">
        <v>30.16</v>
      </c>
      <c r="J78" s="267">
        <v>30.1</v>
      </c>
      <c r="K78" s="268">
        <f t="shared" ref="K78:K79" si="11">AVERAGE(G78:J78)</f>
        <v>30.185000000000002</v>
      </c>
      <c r="L78" s="265">
        <v>29.99</v>
      </c>
      <c r="M78" s="265">
        <v>30.03</v>
      </c>
      <c r="N78" s="265">
        <v>29.96</v>
      </c>
      <c r="O78" s="265">
        <v>29.97</v>
      </c>
      <c r="P78" s="266">
        <f t="shared" ref="P78:P79" si="12">AVERAGE(L78:O78)</f>
        <v>29.987499999999997</v>
      </c>
      <c r="Q78" s="267">
        <v>30.26</v>
      </c>
      <c r="R78" s="267">
        <v>30.32</v>
      </c>
      <c r="S78" s="267">
        <v>30.18</v>
      </c>
      <c r="T78" s="267">
        <v>30.08</v>
      </c>
      <c r="U78" s="268">
        <f t="shared" ref="U78:U79" si="13">AVERAGE(Q78:T78)</f>
        <v>30.209999999999997</v>
      </c>
      <c r="V78" s="265">
        <v>30.07</v>
      </c>
      <c r="W78" s="265">
        <v>30.08</v>
      </c>
      <c r="X78" s="265">
        <v>30</v>
      </c>
      <c r="Y78" s="265">
        <v>30.01</v>
      </c>
      <c r="Z78" s="266">
        <f t="shared" ref="Z78:Z79" si="14">AVERAGE(V78:Y78)</f>
        <v>30.040000000000003</v>
      </c>
      <c r="AA78" s="267">
        <v>30.3</v>
      </c>
      <c r="AB78" s="267">
        <v>30.33</v>
      </c>
      <c r="AC78" s="267">
        <v>30.2</v>
      </c>
      <c r="AD78" s="267">
        <v>30.11</v>
      </c>
      <c r="AE78" s="268">
        <f t="shared" ref="AE78:AE79" si="15">AVERAGE(AA78:AD78)</f>
        <v>30.234999999999999</v>
      </c>
      <c r="AF78" s="265">
        <v>30.07</v>
      </c>
      <c r="AG78" s="265">
        <v>30.07</v>
      </c>
      <c r="AH78" s="265">
        <v>30.01</v>
      </c>
      <c r="AI78" s="265">
        <v>29.99</v>
      </c>
      <c r="AJ78" s="268">
        <f t="shared" ref="AJ78:AJ79" si="16">AVERAGE(AF78:AI78)</f>
        <v>30.035</v>
      </c>
      <c r="AK78" s="267">
        <v>30.32</v>
      </c>
      <c r="AL78" s="267">
        <v>30.25</v>
      </c>
      <c r="AM78" s="267">
        <v>30.15</v>
      </c>
      <c r="AN78" s="267">
        <v>30.19</v>
      </c>
      <c r="AO78" s="268">
        <f t="shared" ref="AO78:AO79" si="17">AVERAGE(AK78:AN78)</f>
        <v>30.227499999999999</v>
      </c>
      <c r="AP78" s="265">
        <v>30.04</v>
      </c>
      <c r="AQ78" s="265">
        <v>30.03</v>
      </c>
      <c r="AR78" s="265">
        <v>29.99</v>
      </c>
      <c r="AS78" s="265">
        <v>29.98</v>
      </c>
      <c r="AT78" s="268">
        <f t="shared" ref="AT78:AT79" si="18">AVERAGE(AP78:AS78)</f>
        <v>30.01</v>
      </c>
      <c r="AU78" s="269">
        <v>30.33</v>
      </c>
      <c r="AV78" s="269">
        <v>30.25</v>
      </c>
      <c r="AW78" s="269">
        <v>30.12</v>
      </c>
      <c r="AX78" s="269">
        <v>30.18</v>
      </c>
      <c r="AY78" s="266">
        <f t="shared" ref="AY78:AY79" si="19">AVERAGE(AU78:AX78)</f>
        <v>30.22</v>
      </c>
      <c r="AZ78" s="2"/>
      <c r="BA78" s="2"/>
      <c r="BB78" s="2"/>
      <c r="BC78" s="2"/>
    </row>
    <row r="79" spans="1:55">
      <c r="A79" s="2" t="s">
        <v>156</v>
      </c>
      <c r="B79" s="270">
        <v>29.82</v>
      </c>
      <c r="C79" s="24">
        <v>29.869309999999999</v>
      </c>
      <c r="D79" s="105">
        <v>29.94</v>
      </c>
      <c r="E79" s="25">
        <v>29.94068</v>
      </c>
      <c r="F79" s="266">
        <f t="shared" si="10"/>
        <v>29.892497500000001</v>
      </c>
      <c r="G79" s="105">
        <v>30.24</v>
      </c>
      <c r="H79" s="25">
        <v>30.1419</v>
      </c>
      <c r="I79" s="105">
        <v>30.36</v>
      </c>
      <c r="J79" s="25">
        <v>30.264199999999999</v>
      </c>
      <c r="K79" s="268">
        <f t="shared" si="11"/>
        <v>30.251525000000001</v>
      </c>
      <c r="L79" s="105">
        <v>29.87</v>
      </c>
      <c r="M79" s="105">
        <v>29.92</v>
      </c>
      <c r="N79" s="114">
        <v>29.869299999999999</v>
      </c>
      <c r="O79" s="84">
        <v>29.927810000000001</v>
      </c>
      <c r="P79" s="266">
        <f t="shared" si="12"/>
        <v>29.896777499999999</v>
      </c>
      <c r="Q79" s="105">
        <v>30.16</v>
      </c>
      <c r="R79" s="105">
        <v>30.26</v>
      </c>
      <c r="S79" s="84">
        <v>30.121600000000001</v>
      </c>
      <c r="T79" s="84">
        <v>30.228400000000001</v>
      </c>
      <c r="U79" s="268">
        <f t="shared" si="13"/>
        <v>30.192500000000003</v>
      </c>
      <c r="V79" s="105">
        <v>29.94</v>
      </c>
      <c r="W79" s="105">
        <v>30</v>
      </c>
      <c r="X79" s="114">
        <v>29.939969999999999</v>
      </c>
      <c r="Y79" s="84">
        <v>29.9954</v>
      </c>
      <c r="Z79" s="266">
        <f t="shared" si="14"/>
        <v>29.968842500000001</v>
      </c>
      <c r="AA79" s="105">
        <v>30.22</v>
      </c>
      <c r="AB79" s="105">
        <v>30.34</v>
      </c>
      <c r="AC79" s="84">
        <v>30.186800000000002</v>
      </c>
      <c r="AD79" s="84">
        <v>30.3095</v>
      </c>
      <c r="AE79" s="268">
        <f t="shared" si="15"/>
        <v>30.264075000000002</v>
      </c>
      <c r="AF79" s="105">
        <v>29.91</v>
      </c>
      <c r="AG79" s="105">
        <v>29.97</v>
      </c>
      <c r="AH79" s="114">
        <v>29.91488</v>
      </c>
      <c r="AI79" s="84">
        <v>29.964030000000001</v>
      </c>
      <c r="AJ79" s="268">
        <f t="shared" si="16"/>
        <v>29.939727499999996</v>
      </c>
      <c r="AK79" s="105">
        <v>30.19</v>
      </c>
      <c r="AL79" s="105">
        <v>30.29</v>
      </c>
      <c r="AM79" s="84">
        <v>30.193000000000001</v>
      </c>
      <c r="AN79" s="84">
        <v>30.286999999999999</v>
      </c>
      <c r="AO79" s="268">
        <f t="shared" si="17"/>
        <v>30.240000000000002</v>
      </c>
      <c r="AP79" s="105">
        <v>29.9</v>
      </c>
      <c r="AQ79" s="105">
        <v>29.97</v>
      </c>
      <c r="AR79" s="117">
        <v>29.912990000000001</v>
      </c>
      <c r="AS79" s="88">
        <v>29.99221</v>
      </c>
      <c r="AT79" s="268">
        <f t="shared" si="18"/>
        <v>29.9438</v>
      </c>
      <c r="AU79" s="105">
        <v>30.21</v>
      </c>
      <c r="AV79" s="105">
        <v>30.37</v>
      </c>
      <c r="AW79" s="88">
        <v>30.214400000000001</v>
      </c>
      <c r="AX79" s="88">
        <v>30.366299999999999</v>
      </c>
      <c r="AY79" s="266">
        <f t="shared" si="19"/>
        <v>30.290174999999998</v>
      </c>
      <c r="AZ79" s="2"/>
      <c r="BA79" s="2"/>
      <c r="BB79" s="2"/>
      <c r="BC79" s="2"/>
    </row>
    <row r="80" spans="1:55">
      <c r="A80" s="2"/>
      <c r="B80" s="259"/>
      <c r="C80" s="2"/>
      <c r="D80" s="2"/>
      <c r="E80" s="2"/>
      <c r="F80" s="263">
        <f>F79-F78</f>
        <v>-6.0002499999999515E-2</v>
      </c>
      <c r="G80" s="2"/>
      <c r="H80" s="2"/>
      <c r="I80" s="2"/>
      <c r="J80" s="2"/>
      <c r="K80" s="263">
        <f>K79-K78</f>
        <v>6.6524999999998613E-2</v>
      </c>
      <c r="L80" s="2"/>
      <c r="M80" s="2"/>
      <c r="N80" s="2"/>
      <c r="O80" s="2"/>
      <c r="P80" s="263">
        <f>P79-P78</f>
        <v>-9.0722499999998263E-2</v>
      </c>
      <c r="Q80" s="2"/>
      <c r="R80" s="2"/>
      <c r="S80" s="2"/>
      <c r="T80" s="2"/>
      <c r="U80" s="263">
        <f>U79-U78</f>
        <v>-1.7499999999994742E-2</v>
      </c>
      <c r="V80" s="259"/>
      <c r="W80" s="2"/>
      <c r="X80" s="2"/>
      <c r="Y80" s="2"/>
      <c r="Z80" s="263">
        <f>Z79-Z78</f>
        <v>-7.1157500000001761E-2</v>
      </c>
      <c r="AA80" s="2"/>
      <c r="AB80" s="2"/>
      <c r="AC80" s="2"/>
      <c r="AD80" s="2"/>
      <c r="AE80" s="263">
        <f>AE79-AE78</f>
        <v>2.9075000000002404E-2</v>
      </c>
      <c r="AF80" s="2"/>
      <c r="AG80" s="2"/>
      <c r="AH80" s="2"/>
      <c r="AI80" s="2"/>
      <c r="AJ80" s="263">
        <f>AJ79-AJ78</f>
        <v>-9.5272500000003646E-2</v>
      </c>
      <c r="AK80" s="2"/>
      <c r="AL80" s="2"/>
      <c r="AM80" s="2"/>
      <c r="AN80" s="2"/>
      <c r="AO80" s="263">
        <f>AO79-AO78</f>
        <v>1.2500000000002842E-2</v>
      </c>
      <c r="AP80" s="259"/>
      <c r="AQ80" s="2"/>
      <c r="AR80" s="2"/>
      <c r="AS80" s="2"/>
      <c r="AT80" s="263">
        <f>AT79-AT78</f>
        <v>-6.6200000000002035E-2</v>
      </c>
      <c r="AU80" s="2"/>
      <c r="AV80" s="2"/>
      <c r="AW80" s="2"/>
      <c r="AX80" s="2"/>
      <c r="AY80" s="263">
        <f>AY79-AY78</f>
        <v>7.0174999999998988E-2</v>
      </c>
      <c r="AZ80" s="2"/>
      <c r="BA80" s="2"/>
      <c r="BB80" s="2"/>
      <c r="BC80" s="2"/>
    </row>
    <row r="81" spans="1:55">
      <c r="A81" s="2">
        <v>200</v>
      </c>
      <c r="B81" s="259"/>
      <c r="C81" s="2"/>
      <c r="D81" s="2"/>
      <c r="E81" s="2"/>
      <c r="F81" s="250">
        <f>100*F80/F78</f>
        <v>-0.20032551539938073</v>
      </c>
      <c r="G81" s="2"/>
      <c r="H81" s="2"/>
      <c r="I81" s="2"/>
      <c r="J81" s="2"/>
      <c r="K81" s="250">
        <f>100*K80/K78</f>
        <v>0.22039092264369259</v>
      </c>
      <c r="L81" s="2"/>
      <c r="M81" s="2"/>
      <c r="N81" s="2"/>
      <c r="O81" s="2"/>
      <c r="P81" s="250">
        <f>100*P80/P78</f>
        <v>-0.30253438932888127</v>
      </c>
      <c r="Q81" s="2"/>
      <c r="R81" s="2"/>
      <c r="S81" s="2"/>
      <c r="T81" s="2"/>
      <c r="U81" s="250">
        <f>100*U80/U78</f>
        <v>-5.7927838464067342E-2</v>
      </c>
      <c r="V81" s="259"/>
      <c r="W81" s="2"/>
      <c r="X81" s="2"/>
      <c r="Y81" s="2"/>
      <c r="Z81" s="250">
        <f>100*Z80/Z78</f>
        <v>-0.23687583222370756</v>
      </c>
      <c r="AA81" s="2"/>
      <c r="AB81" s="2"/>
      <c r="AC81" s="2"/>
      <c r="AD81" s="2"/>
      <c r="AE81" s="250">
        <f>100*AE80/AE78</f>
        <v>9.6163386803381531E-2</v>
      </c>
      <c r="AF81" s="2"/>
      <c r="AG81" s="2"/>
      <c r="AH81" s="2"/>
      <c r="AI81" s="2"/>
      <c r="AJ81" s="250">
        <f>100*AJ80/AJ78</f>
        <v>-0.31720492758449692</v>
      </c>
      <c r="AK81" s="2"/>
      <c r="AL81" s="2"/>
      <c r="AM81" s="2"/>
      <c r="AN81" s="2"/>
      <c r="AO81" s="250">
        <f>100*AO80/AO78</f>
        <v>4.1353072533298625E-2</v>
      </c>
      <c r="AP81" s="259"/>
      <c r="AQ81" s="2"/>
      <c r="AR81" s="2"/>
      <c r="AS81" s="2"/>
      <c r="AT81" s="250">
        <f>100*AT80/AT78</f>
        <v>-0.22059313562146629</v>
      </c>
      <c r="AU81" s="2"/>
      <c r="AV81" s="2"/>
      <c r="AW81" s="2"/>
      <c r="AX81" s="2"/>
      <c r="AY81" s="250">
        <f>100*AY80/AY78</f>
        <v>0.23221376571806415</v>
      </c>
      <c r="AZ81" s="2"/>
      <c r="BA81" s="2"/>
      <c r="BB81" s="2"/>
      <c r="BC81" s="2"/>
    </row>
    <row r="82" spans="1:55">
      <c r="A82" s="253" t="s">
        <v>157</v>
      </c>
      <c r="B82" s="256">
        <v>29.99</v>
      </c>
      <c r="C82" s="208">
        <v>29.98</v>
      </c>
      <c r="D82" s="208">
        <v>29.93</v>
      </c>
      <c r="E82" s="208">
        <v>29.92</v>
      </c>
      <c r="F82" s="250">
        <f t="shared" ref="F82:F83" si="20">AVERAGE(B82:E82)</f>
        <v>29.955000000000002</v>
      </c>
      <c r="G82" s="2">
        <v>30.14</v>
      </c>
      <c r="H82" s="2">
        <v>30.31</v>
      </c>
      <c r="I82" s="2">
        <v>30.16</v>
      </c>
      <c r="J82" s="257">
        <v>30.26</v>
      </c>
      <c r="K82" s="255">
        <f t="shared" ref="K82:K83" si="21">AVERAGE(G82:J82)</f>
        <v>30.217500000000001</v>
      </c>
      <c r="L82" s="256">
        <v>29.91</v>
      </c>
      <c r="M82" s="208">
        <v>29.99</v>
      </c>
      <c r="N82" s="208">
        <v>29.92</v>
      </c>
      <c r="O82" s="208">
        <v>29.94</v>
      </c>
      <c r="P82" s="250">
        <f t="shared" ref="P82:P83" si="22">AVERAGE(L82:O82)</f>
        <v>29.939999999999998</v>
      </c>
      <c r="Q82" s="2">
        <v>30.29</v>
      </c>
      <c r="R82" s="2">
        <v>30.34</v>
      </c>
      <c r="S82" s="2">
        <v>30.24</v>
      </c>
      <c r="T82" s="257">
        <v>30.16</v>
      </c>
      <c r="U82" s="255">
        <f t="shared" ref="U82:U83" si="23">AVERAGE(Q82:T82)</f>
        <v>30.257499999999997</v>
      </c>
      <c r="V82" s="256">
        <v>29.89</v>
      </c>
      <c r="W82" s="208">
        <v>29.89</v>
      </c>
      <c r="X82" s="208">
        <v>29.9</v>
      </c>
      <c r="Y82" s="208">
        <v>29.86</v>
      </c>
      <c r="Z82" s="250">
        <f t="shared" ref="Z82:Z83" si="24">AVERAGE(V82:Y82)</f>
        <v>29.885000000000002</v>
      </c>
      <c r="AA82" s="2">
        <v>30.28</v>
      </c>
      <c r="AB82" s="2">
        <v>30.42</v>
      </c>
      <c r="AC82" s="2">
        <v>30.23</v>
      </c>
      <c r="AD82" s="257">
        <v>30.15</v>
      </c>
      <c r="AE82" s="255">
        <f t="shared" ref="AE82:AE83" si="25">AVERAGE(AA82:AD82)</f>
        <v>30.270000000000003</v>
      </c>
      <c r="AF82" s="256">
        <v>29.94</v>
      </c>
      <c r="AG82" s="208">
        <v>29.94</v>
      </c>
      <c r="AH82" s="208">
        <v>29.89</v>
      </c>
      <c r="AI82" s="208">
        <v>29.91</v>
      </c>
      <c r="AJ82" s="255">
        <f t="shared" ref="AJ82:AJ83" si="26">AVERAGE(AF82:AI82)</f>
        <v>29.92</v>
      </c>
      <c r="AK82" s="2">
        <v>30.38</v>
      </c>
      <c r="AL82" s="2">
        <v>30.29</v>
      </c>
      <c r="AM82" s="2">
        <v>30.15</v>
      </c>
      <c r="AN82" s="257">
        <v>30.25</v>
      </c>
      <c r="AO82" s="255">
        <f t="shared" ref="AO82:AO83" si="27">AVERAGE(AK82:AN82)</f>
        <v>30.267499999999998</v>
      </c>
      <c r="AP82" s="256">
        <v>29.96</v>
      </c>
      <c r="AQ82" s="208">
        <v>29.95</v>
      </c>
      <c r="AR82" s="208">
        <v>29.89</v>
      </c>
      <c r="AS82" s="208">
        <v>29.9</v>
      </c>
      <c r="AT82" s="255">
        <f t="shared" ref="AT82:AT83" si="28">AVERAGE(AP82:AS82)</f>
        <v>29.924999999999997</v>
      </c>
      <c r="AU82" s="29">
        <v>30.31</v>
      </c>
      <c r="AV82" s="29">
        <v>30.33</v>
      </c>
      <c r="AW82" s="29">
        <v>30.25</v>
      </c>
      <c r="AX82" s="258">
        <v>30.17</v>
      </c>
      <c r="AY82" s="250">
        <f t="shared" ref="AY82:AY83" si="29">AVERAGE(AU82:AX82)</f>
        <v>30.265000000000001</v>
      </c>
      <c r="AZ82" s="2"/>
      <c r="BA82" s="2"/>
      <c r="BB82" s="2"/>
      <c r="BC82" s="2"/>
    </row>
    <row r="83" spans="1:55">
      <c r="A83" s="2" t="s">
        <v>158</v>
      </c>
      <c r="B83" s="260">
        <v>29.95</v>
      </c>
      <c r="C83" s="261">
        <v>30</v>
      </c>
      <c r="D83" s="260">
        <v>29.957889999999999</v>
      </c>
      <c r="E83" s="261">
        <v>30.008590000000002</v>
      </c>
      <c r="F83" s="250">
        <f t="shared" si="20"/>
        <v>29.979120000000002</v>
      </c>
      <c r="G83" s="261">
        <v>30.22</v>
      </c>
      <c r="H83" s="261">
        <v>30.31</v>
      </c>
      <c r="I83" s="261">
        <v>30.253699999999998</v>
      </c>
      <c r="J83" s="261">
        <v>30.352</v>
      </c>
      <c r="K83" s="255">
        <f t="shared" si="21"/>
        <v>30.283925</v>
      </c>
      <c r="L83" s="114">
        <v>30.03</v>
      </c>
      <c r="M83" s="84">
        <v>29.96</v>
      </c>
      <c r="N83" s="114">
        <v>29.961020000000001</v>
      </c>
      <c r="O83" s="84">
        <v>30.032969999999999</v>
      </c>
      <c r="P83" s="250">
        <f t="shared" si="22"/>
        <v>29.995997500000001</v>
      </c>
      <c r="Q83" s="84">
        <v>30.4</v>
      </c>
      <c r="R83" s="84">
        <v>30.28</v>
      </c>
      <c r="S83" s="84">
        <v>30.346900000000002</v>
      </c>
      <c r="T83" s="84">
        <v>30.221800000000002</v>
      </c>
      <c r="U83" s="255">
        <f t="shared" si="23"/>
        <v>30.312175</v>
      </c>
      <c r="V83" s="114">
        <v>30</v>
      </c>
      <c r="W83" s="84">
        <v>29.94</v>
      </c>
      <c r="X83" s="114">
        <v>29.998329999999999</v>
      </c>
      <c r="Y83" s="84">
        <v>29.939419999999998</v>
      </c>
      <c r="Z83" s="250">
        <f t="shared" si="24"/>
        <v>29.969437499999998</v>
      </c>
      <c r="AA83" s="84">
        <v>30.42</v>
      </c>
      <c r="AB83" s="84">
        <v>30.29</v>
      </c>
      <c r="AC83" s="84">
        <v>30.318000000000001</v>
      </c>
      <c r="AD83" s="84">
        <v>30.1891</v>
      </c>
      <c r="AE83" s="255">
        <f t="shared" si="25"/>
        <v>30.304275000000001</v>
      </c>
      <c r="AF83" s="114">
        <v>30</v>
      </c>
      <c r="AG83" s="84">
        <v>29.92</v>
      </c>
      <c r="AH83" s="114">
        <v>30.01521</v>
      </c>
      <c r="AI83" s="84">
        <v>29.95665</v>
      </c>
      <c r="AJ83" s="255">
        <f t="shared" si="26"/>
        <v>29.972964999999999</v>
      </c>
      <c r="AK83" s="84">
        <v>30.36</v>
      </c>
      <c r="AL83" s="84">
        <v>30.24</v>
      </c>
      <c r="AM83" s="84">
        <v>30.363900000000001</v>
      </c>
      <c r="AN83" s="84">
        <v>30.241800000000001</v>
      </c>
      <c r="AO83" s="255">
        <f t="shared" si="27"/>
        <v>30.301424999999998</v>
      </c>
      <c r="AP83" s="117">
        <v>29.91</v>
      </c>
      <c r="AQ83" s="88">
        <v>29.96</v>
      </c>
      <c r="AR83" s="117">
        <v>29.951809999999998</v>
      </c>
      <c r="AS83" s="88">
        <v>29.9986</v>
      </c>
      <c r="AT83" s="255">
        <f t="shared" si="28"/>
        <v>29.955102499999999</v>
      </c>
      <c r="AU83" s="88">
        <v>30.24</v>
      </c>
      <c r="AV83" s="88">
        <v>30.36</v>
      </c>
      <c r="AW83" s="88">
        <v>30.241599999999998</v>
      </c>
      <c r="AX83" s="88">
        <v>30.355699999999999</v>
      </c>
      <c r="AY83" s="250">
        <f t="shared" si="29"/>
        <v>30.299325</v>
      </c>
      <c r="AZ83" s="2"/>
      <c r="BA83" s="2"/>
      <c r="BB83" s="2"/>
      <c r="BC83" s="2"/>
    </row>
    <row r="84" spans="1:55">
      <c r="A84" s="2"/>
      <c r="B84" s="259"/>
      <c r="C84" s="2"/>
      <c r="D84" s="2"/>
      <c r="E84" s="2"/>
      <c r="F84" s="263">
        <f>F83-F82</f>
        <v>2.4119999999999919E-2</v>
      </c>
      <c r="G84" s="2"/>
      <c r="H84" s="2"/>
      <c r="I84" s="2"/>
      <c r="J84" s="2"/>
      <c r="K84" s="263">
        <f>K83-K82</f>
        <v>6.6424999999998846E-2</v>
      </c>
      <c r="L84" s="2"/>
      <c r="M84" s="2"/>
      <c r="N84" s="2"/>
      <c r="O84" s="2"/>
      <c r="P84" s="263">
        <f>P83-P82</f>
        <v>5.5997500000003697E-2</v>
      </c>
      <c r="Q84" s="2"/>
      <c r="R84" s="2"/>
      <c r="S84" s="2"/>
      <c r="T84" s="2"/>
      <c r="U84" s="263">
        <f>U83-U82</f>
        <v>5.4675000000003138E-2</v>
      </c>
      <c r="V84" s="259"/>
      <c r="W84" s="2"/>
      <c r="X84" s="2"/>
      <c r="Y84" s="2"/>
      <c r="Z84" s="263">
        <f>Z83-Z82</f>
        <v>8.443749999999639E-2</v>
      </c>
      <c r="AA84" s="2"/>
      <c r="AB84" s="2"/>
      <c r="AC84" s="2"/>
      <c r="AD84" s="2"/>
      <c r="AE84" s="263">
        <f>AE83-AE82</f>
        <v>3.4274999999997391E-2</v>
      </c>
      <c r="AF84" s="2"/>
      <c r="AG84" s="2"/>
      <c r="AH84" s="2"/>
      <c r="AI84" s="2"/>
      <c r="AJ84" s="263">
        <f>AJ83-AJ82</f>
        <v>5.296499999999682E-2</v>
      </c>
      <c r="AK84" s="2"/>
      <c r="AL84" s="2"/>
      <c r="AM84" s="2"/>
      <c r="AN84" s="2"/>
      <c r="AO84" s="263">
        <f>AO83-AO82</f>
        <v>3.3924999999999983E-2</v>
      </c>
      <c r="AP84" s="259"/>
      <c r="AQ84" s="2"/>
      <c r="AR84" s="2"/>
      <c r="AS84" s="2"/>
      <c r="AT84" s="263">
        <f>AT83-AT82</f>
        <v>3.0102500000001697E-2</v>
      </c>
      <c r="AU84" s="2"/>
      <c r="AV84" s="2"/>
      <c r="AW84" s="2"/>
      <c r="AX84" s="2"/>
      <c r="AY84" s="263">
        <f>AY83-AY82</f>
        <v>3.4324999999999051E-2</v>
      </c>
      <c r="AZ84" s="2"/>
      <c r="BA84" s="2"/>
      <c r="BB84" s="2"/>
      <c r="BC84" s="2"/>
    </row>
    <row r="85" spans="1:55">
      <c r="A85" s="2">
        <v>220</v>
      </c>
      <c r="B85" s="259"/>
      <c r="C85" s="2"/>
      <c r="D85" s="2"/>
      <c r="E85" s="2"/>
      <c r="F85" s="250">
        <f>100*F84/F82</f>
        <v>8.0520781171757358E-2</v>
      </c>
      <c r="G85" s="2"/>
      <c r="H85" s="2"/>
      <c r="I85" s="2"/>
      <c r="J85" s="2"/>
      <c r="K85" s="250">
        <f>100*K84/K82</f>
        <v>0.21982295027715346</v>
      </c>
      <c r="L85" s="2"/>
      <c r="M85" s="2"/>
      <c r="N85" s="2"/>
      <c r="O85" s="2"/>
      <c r="P85" s="250">
        <f>100*P84/P82</f>
        <v>0.18703239812960487</v>
      </c>
      <c r="Q85" s="2"/>
      <c r="R85" s="2"/>
      <c r="S85" s="2"/>
      <c r="T85" s="2"/>
      <c r="U85" s="250">
        <f>100*U84/U82</f>
        <v>0.18069900024788282</v>
      </c>
      <c r="V85" s="271"/>
      <c r="W85" s="272"/>
      <c r="X85" s="272"/>
      <c r="Y85" s="272"/>
      <c r="Z85" s="250">
        <f>100*Z84/Z82</f>
        <v>0.28254140873346623</v>
      </c>
      <c r="AA85" s="272"/>
      <c r="AB85" s="272"/>
      <c r="AC85" s="272"/>
      <c r="AD85" s="272"/>
      <c r="AE85" s="250">
        <f>100*AE84/AE82</f>
        <v>0.11323092170464945</v>
      </c>
      <c r="AF85" s="2"/>
      <c r="AG85" s="2"/>
      <c r="AH85" s="2"/>
      <c r="AI85" s="2"/>
      <c r="AJ85" s="250">
        <f>100*AJ84/AJ82</f>
        <v>0.17702205882351876</v>
      </c>
      <c r="AK85" s="2"/>
      <c r="AL85" s="2"/>
      <c r="AM85" s="2"/>
      <c r="AN85" s="2"/>
      <c r="AO85" s="250">
        <f>100*AO84/AO82</f>
        <v>0.11208391839431729</v>
      </c>
      <c r="AP85" s="271"/>
      <c r="AQ85" s="272"/>
      <c r="AR85" s="272"/>
      <c r="AS85" s="272"/>
      <c r="AT85" s="250">
        <f>100*AT84/AT82</f>
        <v>0.10059314954052365</v>
      </c>
      <c r="AU85" s="272"/>
      <c r="AV85" s="272"/>
      <c r="AW85" s="272"/>
      <c r="AX85" s="272"/>
      <c r="AY85" s="250">
        <f>100*AY84/AY82</f>
        <v>0.11341483561869833</v>
      </c>
      <c r="AZ85" s="2"/>
      <c r="BA85" s="2"/>
      <c r="BB85" s="2"/>
      <c r="BC85" s="2"/>
    </row>
    <row r="86" spans="1:5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</row>
    <row r="87" spans="1:5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</row>
    <row r="88" spans="1:55">
      <c r="A88" s="39" t="s">
        <v>159</v>
      </c>
      <c r="B88" s="40" t="s">
        <v>160</v>
      </c>
      <c r="C88" s="40"/>
      <c r="D88" s="40"/>
      <c r="E88" s="40"/>
      <c r="F88" s="40"/>
      <c r="G88" s="40"/>
      <c r="H88" s="40"/>
      <c r="I88" s="40"/>
      <c r="J88" s="40"/>
      <c r="K88" s="1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</row>
    <row r="89" spans="1:55">
      <c r="A89" s="273"/>
      <c r="B89" s="2">
        <v>1</v>
      </c>
      <c r="C89" s="2"/>
      <c r="D89" s="2">
        <v>2</v>
      </c>
      <c r="E89" s="2"/>
      <c r="F89" s="2">
        <v>3</v>
      </c>
      <c r="G89" s="2"/>
      <c r="H89" s="2">
        <v>4</v>
      </c>
      <c r="I89" s="2"/>
      <c r="J89" s="2">
        <v>5</v>
      </c>
      <c r="K89" s="6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</row>
    <row r="90" spans="1:55">
      <c r="A90" s="273"/>
      <c r="B90" s="2" t="s">
        <v>50</v>
      </c>
      <c r="C90" s="2"/>
      <c r="D90" s="2" t="s">
        <v>50</v>
      </c>
      <c r="E90" s="2"/>
      <c r="F90" s="2" t="s">
        <v>50</v>
      </c>
      <c r="G90" s="2"/>
      <c r="H90" s="2" t="s">
        <v>50</v>
      </c>
      <c r="I90" s="2"/>
      <c r="J90" s="2" t="s">
        <v>50</v>
      </c>
      <c r="K90" s="6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1:55">
      <c r="A91" s="273">
        <v>180</v>
      </c>
      <c r="B91" s="29">
        <f>F77</f>
        <v>-0.47485800200467776</v>
      </c>
      <c r="C91" s="2"/>
      <c r="D91" s="29">
        <f>P77</f>
        <v>-0.46382090050956293</v>
      </c>
      <c r="E91" s="2"/>
      <c r="F91" s="29">
        <f>Z77</f>
        <v>-0.1528865461847444</v>
      </c>
      <c r="G91" s="2"/>
      <c r="H91" s="29">
        <f>AJ77</f>
        <v>-0.2530351170568626</v>
      </c>
      <c r="I91" s="2"/>
      <c r="J91" s="29">
        <f>AT77</f>
        <v>-0.27415655085809476</v>
      </c>
      <c r="K91" s="6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1:55">
      <c r="A92" s="273">
        <v>200</v>
      </c>
      <c r="B92" s="29">
        <f>F81</f>
        <v>-0.20032551539938073</v>
      </c>
      <c r="C92" s="2"/>
      <c r="D92" s="29">
        <f>P81</f>
        <v>-0.30253438932888127</v>
      </c>
      <c r="E92" s="2"/>
      <c r="F92" s="29">
        <f>Z81</f>
        <v>-0.23687583222370756</v>
      </c>
      <c r="G92" s="2"/>
      <c r="H92" s="29">
        <f>AJ81</f>
        <v>-0.31720492758449692</v>
      </c>
      <c r="I92" s="2"/>
      <c r="J92" s="29">
        <f>AT81</f>
        <v>-0.22059313562146629</v>
      </c>
      <c r="K92" s="6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74">
        <v>220</v>
      </c>
      <c r="B93" s="275">
        <f>F85</f>
        <v>8.0520781171757358E-2</v>
      </c>
      <c r="C93" s="291"/>
      <c r="D93" s="275">
        <f>P85</f>
        <v>0.18703239812960487</v>
      </c>
      <c r="E93" s="291"/>
      <c r="F93" s="275">
        <f>Z85</f>
        <v>0.28254140873346623</v>
      </c>
      <c r="G93" s="291"/>
      <c r="H93" s="275">
        <f>AJ85</f>
        <v>0.17702205882351876</v>
      </c>
      <c r="I93" s="291"/>
      <c r="J93" s="275">
        <f>AT85</f>
        <v>0.10059314954052365</v>
      </c>
      <c r="K93" s="29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</row>
    <row r="105" spans="1:5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</row>
    <row r="106" spans="1:5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</row>
    <row r="107" spans="1:5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</row>
    <row r="108" spans="1:5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</row>
    <row r="110" spans="1:5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</row>
    <row r="111" spans="1:5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</row>
    <row r="112" spans="1:5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  <row r="858" spans="1:5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</row>
    <row r="859" spans="1:5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</row>
    <row r="860" spans="1:5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</row>
    <row r="861" spans="1:5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</row>
    <row r="862" spans="1:5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</row>
    <row r="863" spans="1:5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</row>
    <row r="864" spans="1:5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</row>
    <row r="865" spans="1:5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</row>
    <row r="866" spans="1:5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</row>
    <row r="867" spans="1:5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</row>
    <row r="868" spans="1:5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</row>
    <row r="869" spans="1:5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</row>
    <row r="870" spans="1:5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</row>
    <row r="871" spans="1:5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</row>
    <row r="872" spans="1:5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</row>
    <row r="873" spans="1:5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</row>
    <row r="874" spans="1:5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</row>
    <row r="875" spans="1:5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</row>
    <row r="876" spans="1:5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</row>
    <row r="877" spans="1:5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</row>
    <row r="878" spans="1:5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</row>
    <row r="879" spans="1:5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</row>
    <row r="880" spans="1:5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</row>
    <row r="881" spans="1:5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</row>
    <row r="882" spans="1:5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</row>
    <row r="883" spans="1:5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</row>
    <row r="884" spans="1:5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</row>
    <row r="885" spans="1:5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</row>
    <row r="886" spans="1:5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</row>
    <row r="887" spans="1:5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</row>
    <row r="888" spans="1:5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</row>
    <row r="889" spans="1:5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</row>
    <row r="890" spans="1:5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</row>
    <row r="891" spans="1:5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</row>
    <row r="892" spans="1:5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</row>
    <row r="893" spans="1:5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</row>
    <row r="894" spans="1:5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</row>
    <row r="895" spans="1:5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</row>
    <row r="896" spans="1:5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</row>
    <row r="897" spans="1:5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</row>
    <row r="898" spans="1:5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</row>
    <row r="899" spans="1:5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</row>
    <row r="900" spans="1:5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</row>
    <row r="901" spans="1:5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</row>
    <row r="902" spans="1:5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</row>
    <row r="903" spans="1:5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</row>
    <row r="904" spans="1:5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</row>
    <row r="905" spans="1:5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</row>
    <row r="906" spans="1:5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</row>
    <row r="907" spans="1:5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</row>
    <row r="908" spans="1:5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</row>
    <row r="909" spans="1:5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</row>
    <row r="910" spans="1:5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</row>
    <row r="911" spans="1:5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</row>
    <row r="912" spans="1:5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</row>
    <row r="913" spans="1:5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</row>
    <row r="914" spans="1:5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</row>
    <row r="915" spans="1:5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</row>
    <row r="916" spans="1:5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</row>
    <row r="917" spans="1:5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</row>
    <row r="918" spans="1:5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</row>
    <row r="919" spans="1:5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</row>
    <row r="920" spans="1:5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</row>
    <row r="921" spans="1:5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</row>
    <row r="922" spans="1:5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</row>
    <row r="923" spans="1:5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</row>
    <row r="924" spans="1:5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</row>
    <row r="925" spans="1:5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</row>
    <row r="926" spans="1:5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</row>
    <row r="927" spans="1:5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</row>
    <row r="928" spans="1:5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</row>
    <row r="929" spans="1:5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</row>
    <row r="930" spans="1:5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</row>
    <row r="931" spans="1:5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</row>
    <row r="932" spans="1:5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</row>
    <row r="933" spans="1:5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</row>
    <row r="934" spans="1:5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</row>
    <row r="935" spans="1:5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</row>
    <row r="936" spans="1:5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</row>
    <row r="937" spans="1:5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</row>
    <row r="938" spans="1:5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</row>
    <row r="939" spans="1:5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</row>
    <row r="940" spans="1:5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</row>
    <row r="941" spans="1:5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</row>
    <row r="942" spans="1:5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</row>
    <row r="943" spans="1:5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</row>
    <row r="944" spans="1:5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</row>
    <row r="945" spans="1:5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</row>
    <row r="946" spans="1:5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</row>
    <row r="947" spans="1:5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</row>
    <row r="948" spans="1:5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</row>
    <row r="949" spans="1:5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</row>
    <row r="950" spans="1:5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</row>
    <row r="951" spans="1:5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</row>
    <row r="952" spans="1:5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</row>
    <row r="953" spans="1:5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</row>
    <row r="954" spans="1:5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</row>
    <row r="955" spans="1: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</row>
    <row r="956" spans="1:5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</row>
    <row r="957" spans="1:5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</row>
    <row r="958" spans="1:5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</row>
    <row r="959" spans="1:5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</row>
    <row r="960" spans="1:5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</row>
    <row r="961" spans="1:5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</row>
    <row r="962" spans="1:5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</row>
    <row r="963" spans="1:5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</row>
    <row r="964" spans="1:5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</row>
    <row r="965" spans="1:5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</row>
    <row r="966" spans="1:5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</row>
    <row r="967" spans="1:5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</row>
    <row r="968" spans="1:5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</row>
    <row r="969" spans="1:5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</row>
    <row r="970" spans="1:5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</row>
    <row r="971" spans="1:5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</row>
    <row r="972" spans="1:5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</row>
    <row r="973" spans="1:5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</row>
    <row r="974" spans="1:5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</row>
    <row r="975" spans="1:5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</row>
    <row r="976" spans="1:5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</row>
    <row r="977" spans="1:5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</row>
    <row r="978" spans="1:5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</row>
    <row r="979" spans="1:5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</row>
    <row r="980" spans="1:5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</row>
    <row r="981" spans="1:5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</row>
    <row r="982" spans="1:5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</row>
    <row r="983" spans="1:5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</row>
    <row r="984" spans="1:5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</row>
    <row r="985" spans="1:5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</row>
    <row r="986" spans="1:5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</row>
    <row r="987" spans="1:5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</row>
    <row r="988" spans="1:5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</row>
    <row r="989" spans="1:5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</row>
    <row r="990" spans="1:5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</row>
    <row r="991" spans="1:5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</row>
    <row r="992" spans="1:5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</row>
    <row r="993" spans="1:5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</row>
    <row r="994" spans="1:5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</row>
    <row r="995" spans="1:5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</row>
    <row r="996" spans="1:5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</row>
    <row r="997" spans="1:5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</row>
    <row r="998" spans="1:5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</row>
    <row r="999" spans="1:5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</row>
    <row r="1000" spans="1:5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</row>
    <row r="1001" spans="1:5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</row>
    <row r="1002" spans="1:5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</row>
    <row r="1003" spans="1:5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</row>
    <row r="1004" spans="1:5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</row>
    <row r="1005" spans="1:5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</row>
    <row r="1006" spans="1:5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</row>
    <row r="1007" spans="1:5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</row>
    <row r="1008" spans="1:5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</row>
    <row r="1009" spans="1:5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</row>
    <row r="1010" spans="1:5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</row>
    <row r="1011" spans="1:5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</row>
    <row r="1012" spans="1:5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</row>
    <row r="1013" spans="1:5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</row>
    <row r="1014" spans="1:5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</row>
    <row r="1015" spans="1:5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</row>
    <row r="1016" spans="1:5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</row>
    <row r="1017" spans="1:5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</row>
    <row r="1018" spans="1:5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</row>
    <row r="1019" spans="1:5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</row>
    <row r="1020" spans="1:5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</row>
    <row r="1021" spans="1:5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</row>
    <row r="1022" spans="1:5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</row>
    <row r="1023" spans="1:5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</row>
    <row r="1024" spans="1:5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</row>
    <row r="1025" spans="1:5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</row>
    <row r="1026" spans="1:5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</row>
    <row r="1027" spans="1:5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</row>
    <row r="1028" spans="1:5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</row>
    <row r="1029" spans="1:5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</row>
    <row r="1030" spans="1:5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</row>
    <row r="1031" spans="1:5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</row>
    <row r="1032" spans="1:5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</row>
    <row r="1033" spans="1:5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</row>
  </sheetData>
  <mergeCells count="14">
    <mergeCell ref="AP72:AY72"/>
    <mergeCell ref="B2:C2"/>
    <mergeCell ref="D2:E2"/>
    <mergeCell ref="F2:G2"/>
    <mergeCell ref="H2:I2"/>
    <mergeCell ref="J2:K2"/>
    <mergeCell ref="AM13:AO13"/>
    <mergeCell ref="AM15:AO15"/>
    <mergeCell ref="AM16:AO16"/>
    <mergeCell ref="AM18:AO18"/>
    <mergeCell ref="B72:K72"/>
    <mergeCell ref="L72:U72"/>
    <mergeCell ref="V72:AE72"/>
    <mergeCell ref="AF72:AO72"/>
  </mergeCells>
  <conditionalFormatting sqref="A42">
    <cfRule type="cellIs" dxfId="103" priority="3" operator="greaterThanOrEqual">
      <formula>0.14</formula>
    </cfRule>
    <cfRule type="cellIs" dxfId="102" priority="4" operator="greaterThanOrEqual">
      <formula>0.06</formula>
    </cfRule>
    <cfRule type="cellIs" dxfId="101" priority="5" operator="greaterThanOrEqual">
      <formula>0.01</formula>
    </cfRule>
  </conditionalFormatting>
  <conditionalFormatting sqref="A47">
    <cfRule type="cellIs" dxfId="100" priority="6" operator="greaterThanOrEqual">
      <formula>0.4</formula>
    </cfRule>
    <cfRule type="cellIs" dxfId="99" priority="7" operator="greaterThanOrEqual">
      <formula>0.25</formula>
    </cfRule>
    <cfRule type="cellIs" dxfId="98" priority="8" operator="greaterThanOrEqual">
      <formula>0.1</formula>
    </cfRule>
  </conditionalFormatting>
  <conditionalFormatting sqref="A51">
    <cfRule type="cellIs" dxfId="97" priority="9" operator="greaterThanOrEqual">
      <formula>0.14</formula>
    </cfRule>
    <cfRule type="cellIs" dxfId="96" priority="10" operator="greaterThanOrEqual">
      <formula>0.06</formula>
    </cfRule>
    <cfRule type="cellIs" dxfId="95" priority="11" operator="greaterThanOrEqual">
      <formula>0.01</formula>
    </cfRule>
  </conditionalFormatting>
  <conditionalFormatting sqref="B58:B60">
    <cfRule type="cellIs" dxfId="94" priority="1" operator="greaterThan">
      <formula>3.77</formula>
    </cfRule>
    <cfRule type="cellIs" dxfId="93" priority="2" operator="lessThan">
      <formula>3.77</formula>
    </cfRule>
  </conditionalFormatting>
  <conditionalFormatting sqref="L27">
    <cfRule type="cellIs" dxfId="92" priority="12" operator="greaterThan">
      <formula>0</formula>
    </cfRule>
  </conditionalFormatting>
  <hyperlinks>
    <hyperlink ref="F37" r:id="rId1" xr:uid="{00000000-0004-0000-0600-000000000000}"/>
    <hyperlink ref="L42" r:id="rId2" location=":~:text=ANOVA%20%2D%20(Partial)%20Eta%20Squared&amp;text=%CE%B72%20%3D%200.01%20indicates%20a,0.14%20indicates%20a%20large%20effect." xr:uid="{00000000-0004-0000-0600-000001000000}"/>
    <hyperlink ref="G56" r:id="rId3" xr:uid="{00000000-0004-0000-0600-000002000000}"/>
    <hyperlink ref="B62" r:id="rId4" xr:uid="{00000000-0004-0000-0600-000003000000}"/>
    <hyperlink ref="A64" r:id="rId5" xr:uid="{00000000-0004-0000-0600-000004000000}"/>
    <hyperlink ref="A65" r:id="rId6" xr:uid="{00000000-0004-0000-0600-000005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C1033"/>
  <sheetViews>
    <sheetView workbookViewId="0"/>
  </sheetViews>
  <sheetFormatPr defaultColWidth="14.42578125" defaultRowHeight="15" customHeight="1"/>
  <cols>
    <col min="2" max="2" width="14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11" width="5.85546875" customWidth="1"/>
    <col min="12" max="12" width="7.85546875" customWidth="1"/>
    <col min="13" max="19" width="5.85546875" customWidth="1"/>
    <col min="20" max="20" width="7" customWidth="1"/>
    <col min="21" max="21" width="5.85546875" customWidth="1"/>
    <col min="22" max="25" width="7" customWidth="1"/>
    <col min="26" max="29" width="5.85546875" customWidth="1"/>
    <col min="30" max="33" width="7" customWidth="1"/>
    <col min="34" max="37" width="5.85546875" customWidth="1"/>
    <col min="38" max="41" width="7" customWidth="1"/>
    <col min="42" max="42" width="6.140625" customWidth="1"/>
    <col min="43" max="44" width="6.85546875" customWidth="1"/>
    <col min="45" max="45" width="8.8554687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04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204" t="s">
        <v>64</v>
      </c>
      <c r="B2" s="303">
        <v>1</v>
      </c>
      <c r="C2" s="299"/>
      <c r="D2" s="303">
        <v>2</v>
      </c>
      <c r="E2" s="299"/>
      <c r="F2" s="303">
        <v>3</v>
      </c>
      <c r="G2" s="299"/>
      <c r="H2" s="303">
        <v>4</v>
      </c>
      <c r="I2" s="299"/>
      <c r="J2" s="303">
        <v>5</v>
      </c>
      <c r="K2" s="299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</row>
    <row r="3" spans="1:55">
      <c r="A3" s="205" t="s">
        <v>65</v>
      </c>
      <c r="B3" s="205" t="s">
        <v>66</v>
      </c>
      <c r="C3" s="205"/>
      <c r="D3" s="205" t="s">
        <v>67</v>
      </c>
      <c r="E3" s="205"/>
      <c r="F3" s="205"/>
      <c r="G3" s="205"/>
      <c r="H3" s="205"/>
      <c r="I3" s="205"/>
      <c r="J3" s="205" t="s">
        <v>66</v>
      </c>
      <c r="K3" s="205"/>
      <c r="L3" s="205" t="s">
        <v>67</v>
      </c>
      <c r="M3" s="205"/>
      <c r="N3" s="205"/>
      <c r="O3" s="205"/>
      <c r="P3" s="205"/>
      <c r="Q3" s="205"/>
      <c r="R3" s="205" t="s">
        <v>66</v>
      </c>
      <c r="S3" s="205"/>
      <c r="T3" s="205" t="s">
        <v>67</v>
      </c>
      <c r="U3" s="205"/>
      <c r="V3" s="205"/>
      <c r="W3" s="205"/>
      <c r="X3" s="205"/>
      <c r="Y3" s="205"/>
      <c r="Z3" s="205" t="s">
        <v>66</v>
      </c>
      <c r="AA3" s="205"/>
      <c r="AB3" s="205" t="s">
        <v>67</v>
      </c>
      <c r="AC3" s="205"/>
      <c r="AD3" s="205"/>
      <c r="AE3" s="205"/>
      <c r="AF3" s="205"/>
      <c r="AG3" s="205"/>
      <c r="AH3" s="205" t="s">
        <v>66</v>
      </c>
      <c r="AI3" s="205"/>
      <c r="AJ3" s="205" t="s">
        <v>67</v>
      </c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</row>
    <row r="4" spans="1:55">
      <c r="A4" s="204" t="s">
        <v>69</v>
      </c>
      <c r="B4" s="204" t="s">
        <v>69</v>
      </c>
      <c r="C4" s="204"/>
      <c r="D4" s="204" t="s">
        <v>69</v>
      </c>
      <c r="E4" s="204"/>
      <c r="F4" s="204" t="s">
        <v>69</v>
      </c>
      <c r="G4" s="204"/>
      <c r="H4" s="204" t="s">
        <v>69</v>
      </c>
      <c r="I4" s="204"/>
      <c r="J4" s="204" t="s">
        <v>69</v>
      </c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</row>
    <row r="5" spans="1:55">
      <c r="A5" s="205" t="s">
        <v>70</v>
      </c>
      <c r="B5" s="205">
        <v>1</v>
      </c>
      <c r="C5" s="205"/>
      <c r="D5" s="205">
        <v>1</v>
      </c>
      <c r="E5" s="205"/>
      <c r="F5" s="205"/>
      <c r="G5" s="205"/>
      <c r="H5" s="205"/>
      <c r="I5" s="205"/>
      <c r="J5" s="205">
        <v>1</v>
      </c>
      <c r="K5" s="205"/>
      <c r="L5" s="205">
        <v>1</v>
      </c>
      <c r="M5" s="205">
        <v>2</v>
      </c>
      <c r="N5" s="205"/>
      <c r="O5" s="205"/>
      <c r="P5" s="205"/>
      <c r="Q5" s="205"/>
      <c r="R5" s="205">
        <v>1</v>
      </c>
      <c r="S5" s="205">
        <v>2</v>
      </c>
      <c r="T5" s="205">
        <v>1</v>
      </c>
      <c r="U5" s="205">
        <v>2</v>
      </c>
      <c r="V5" s="205"/>
      <c r="W5" s="205"/>
      <c r="X5" s="205"/>
      <c r="Y5" s="205"/>
      <c r="Z5" s="205">
        <v>1</v>
      </c>
      <c r="AA5" s="205">
        <v>2</v>
      </c>
      <c r="AB5" s="205">
        <v>1</v>
      </c>
      <c r="AC5" s="205">
        <v>2</v>
      </c>
      <c r="AD5" s="205"/>
      <c r="AE5" s="205"/>
      <c r="AF5" s="205"/>
      <c r="AG5" s="205"/>
      <c r="AH5" s="205">
        <v>1</v>
      </c>
      <c r="AI5" s="205">
        <v>2</v>
      </c>
      <c r="AJ5" s="205">
        <v>1</v>
      </c>
      <c r="AK5" s="205">
        <v>2</v>
      </c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</row>
    <row r="6" spans="1:55">
      <c r="A6" s="206" t="s">
        <v>14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71</v>
      </c>
      <c r="AQ6" s="2"/>
      <c r="AR6" s="2" t="s">
        <v>72</v>
      </c>
      <c r="AS6" s="2" t="s">
        <v>73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07">
        <v>180</v>
      </c>
      <c r="B7" s="208">
        <v>-0.14000000000000001</v>
      </c>
      <c r="C7" s="208"/>
      <c r="D7" s="209">
        <v>-0.14000000000000001</v>
      </c>
      <c r="E7" s="209"/>
      <c r="F7" s="178">
        <v>-0.05</v>
      </c>
      <c r="G7" s="178"/>
      <c r="H7" s="210">
        <v>-7.0000000000000007E-2</v>
      </c>
      <c r="I7" s="210"/>
      <c r="J7" s="179">
        <v>-0.08</v>
      </c>
      <c r="K7" s="179"/>
      <c r="L7" s="29"/>
      <c r="M7" s="29"/>
      <c r="N7" s="2"/>
      <c r="O7" s="2"/>
      <c r="P7" s="2"/>
      <c r="Q7" s="2"/>
      <c r="R7" s="29"/>
      <c r="S7" s="29"/>
      <c r="T7" s="29"/>
      <c r="U7" s="29"/>
      <c r="V7" s="2"/>
      <c r="W7" s="2"/>
      <c r="X7" s="2"/>
      <c r="Y7" s="2"/>
      <c r="Z7" s="29"/>
      <c r="AA7" s="29"/>
      <c r="AB7" s="29"/>
      <c r="AC7" s="29"/>
      <c r="AD7" s="2"/>
      <c r="AE7" s="2"/>
      <c r="AF7" s="2"/>
      <c r="AG7" s="2"/>
      <c r="AH7" s="29"/>
      <c r="AI7" s="29"/>
      <c r="AJ7" s="29"/>
      <c r="AK7" s="29"/>
      <c r="AL7" s="29"/>
      <c r="AM7" s="29"/>
      <c r="AN7" s="29"/>
      <c r="AO7" s="29"/>
      <c r="AP7" s="29">
        <f>AVERAGE(B7:AK7)</f>
        <v>-9.6000000000000002E-2</v>
      </c>
      <c r="AQ7" s="29" t="s">
        <v>74</v>
      </c>
      <c r="AR7" s="29">
        <f>AP7-AP13</f>
        <v>-5.5333333333333339E-2</v>
      </c>
      <c r="AS7" s="211">
        <f>AR7^2</f>
        <v>3.0617777777777783E-3</v>
      </c>
      <c r="AT7" s="29"/>
      <c r="AU7" s="29"/>
      <c r="AV7" s="29"/>
      <c r="AW7" s="29"/>
      <c r="AX7" s="29"/>
      <c r="AY7" s="29"/>
      <c r="AZ7" s="29"/>
      <c r="BA7" s="29"/>
      <c r="BB7" s="29"/>
      <c r="BC7" s="29"/>
    </row>
    <row r="8" spans="1:55">
      <c r="A8" s="212" t="s">
        <v>75</v>
      </c>
      <c r="B8" s="213">
        <f>(B7-$AP7)^2</f>
        <v>1.9360000000000011E-3</v>
      </c>
      <c r="C8" s="213"/>
      <c r="D8" s="214">
        <f>(D7-$AP7)^2</f>
        <v>1.9360000000000011E-3</v>
      </c>
      <c r="E8" s="214"/>
      <c r="F8" s="215">
        <f>(F7-$AP7)^2</f>
        <v>2.1159999999999998E-3</v>
      </c>
      <c r="G8" s="215"/>
      <c r="H8" s="216">
        <f>(H7-$AP7)^2</f>
        <v>6.7599999999999973E-4</v>
      </c>
      <c r="I8" s="216"/>
      <c r="J8" s="217">
        <f>(J7-$AP7)^2</f>
        <v>2.5599999999999999E-4</v>
      </c>
      <c r="K8" s="217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9"/>
      <c r="AQ8" s="29"/>
      <c r="AR8" s="29"/>
      <c r="AS8" s="211"/>
      <c r="AT8" s="29"/>
      <c r="AU8" s="29"/>
      <c r="AV8" s="29"/>
      <c r="AW8" s="29"/>
      <c r="AX8" s="29"/>
      <c r="AY8" s="29"/>
      <c r="AZ8" s="29"/>
      <c r="BA8" s="29"/>
      <c r="BB8" s="29"/>
      <c r="BC8" s="29"/>
    </row>
    <row r="9" spans="1:55">
      <c r="A9" s="207">
        <v>200</v>
      </c>
      <c r="B9" s="208">
        <v>-0.06</v>
      </c>
      <c r="C9" s="208"/>
      <c r="D9" s="209">
        <v>-0.09</v>
      </c>
      <c r="E9" s="209"/>
      <c r="F9" s="178">
        <v>-7.0000000000000007E-2</v>
      </c>
      <c r="G9" s="178"/>
      <c r="H9" s="210">
        <v>-0.1</v>
      </c>
      <c r="I9" s="210"/>
      <c r="J9" s="179">
        <v>-7.0000000000000007E-2</v>
      </c>
      <c r="K9" s="179"/>
      <c r="L9" s="29"/>
      <c r="M9" s="29"/>
      <c r="N9" s="2"/>
      <c r="O9" s="2"/>
      <c r="P9" s="2"/>
      <c r="Q9" s="2"/>
      <c r="R9" s="29"/>
      <c r="S9" s="29"/>
      <c r="T9" s="29"/>
      <c r="U9" s="29"/>
      <c r="V9" s="2"/>
      <c r="W9" s="2"/>
      <c r="X9" s="2"/>
      <c r="Y9" s="2"/>
      <c r="Z9" s="29"/>
      <c r="AA9" s="29"/>
      <c r="AB9" s="29"/>
      <c r="AC9" s="29"/>
      <c r="AD9" s="2"/>
      <c r="AE9" s="2"/>
      <c r="AF9" s="2"/>
      <c r="AG9" s="2"/>
      <c r="AH9" s="29"/>
      <c r="AI9" s="29"/>
      <c r="AJ9" s="29"/>
      <c r="AK9" s="29"/>
      <c r="AL9" s="29"/>
      <c r="AM9" s="29"/>
      <c r="AN9" s="29"/>
      <c r="AO9" s="29"/>
      <c r="AP9" s="29">
        <f>AVERAGE(B9:AK9)</f>
        <v>-7.8E-2</v>
      </c>
      <c r="AQ9" s="29" t="s">
        <v>76</v>
      </c>
      <c r="AR9" s="29">
        <f>AP9-AP13</f>
        <v>-3.7333333333333336E-2</v>
      </c>
      <c r="AS9" s="211">
        <f>AR9^2</f>
        <v>1.3937777777777781E-3</v>
      </c>
      <c r="AT9" s="29"/>
      <c r="AU9" s="29"/>
      <c r="AV9" s="29"/>
      <c r="AW9" s="29"/>
      <c r="AX9" s="29"/>
      <c r="AY9" s="29"/>
      <c r="AZ9" s="29"/>
      <c r="BA9" s="29"/>
      <c r="BB9" s="29"/>
      <c r="BC9" s="29"/>
    </row>
    <row r="10" spans="1:55">
      <c r="A10" s="212" t="s">
        <v>77</v>
      </c>
      <c r="B10" s="213">
        <f>(B9-$AP9)^2</f>
        <v>3.2400000000000007E-4</v>
      </c>
      <c r="C10" s="213"/>
      <c r="D10" s="214">
        <f>(D9-$AP9)^2</f>
        <v>1.4399999999999992E-4</v>
      </c>
      <c r="E10" s="214"/>
      <c r="F10" s="215">
        <f>(F9-$AP9)^2</f>
        <v>6.3999999999999889E-5</v>
      </c>
      <c r="G10" s="215"/>
      <c r="H10" s="216">
        <f>(H9-$AP9)^2</f>
        <v>4.8400000000000027E-4</v>
      </c>
      <c r="I10" s="216"/>
      <c r="J10" s="217">
        <f>(J9-$AP9)^2</f>
        <v>6.3999999999999889E-5</v>
      </c>
      <c r="K10" s="217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9"/>
      <c r="AQ10" s="29"/>
      <c r="AR10" s="29"/>
      <c r="AS10" s="211"/>
      <c r="AT10" s="29"/>
      <c r="AU10" s="29"/>
      <c r="AV10" s="29"/>
      <c r="AW10" s="29"/>
      <c r="AX10" s="29"/>
      <c r="AY10" s="29"/>
      <c r="AZ10" s="29"/>
      <c r="BA10" s="29"/>
      <c r="BB10" s="29"/>
      <c r="BC10" s="29"/>
    </row>
    <row r="11" spans="1:55">
      <c r="A11" s="207">
        <v>220</v>
      </c>
      <c r="B11" s="208">
        <v>0.03</v>
      </c>
      <c r="C11" s="208"/>
      <c r="D11" s="209">
        <v>0.06</v>
      </c>
      <c r="E11" s="209"/>
      <c r="F11" s="178">
        <v>0.09</v>
      </c>
      <c r="G11" s="178"/>
      <c r="H11" s="210">
        <v>0.05</v>
      </c>
      <c r="I11" s="210"/>
      <c r="J11" s="179">
        <v>0.03</v>
      </c>
      <c r="K11" s="179"/>
      <c r="L11" s="29"/>
      <c r="M11" s="29"/>
      <c r="N11" s="2"/>
      <c r="O11" s="2"/>
      <c r="P11" s="2"/>
      <c r="Q11" s="2"/>
      <c r="R11" s="29"/>
      <c r="S11" s="29"/>
      <c r="T11" s="29"/>
      <c r="U11" s="29"/>
      <c r="V11" s="2"/>
      <c r="W11" s="2"/>
      <c r="X11" s="2"/>
      <c r="Y11" s="2"/>
      <c r="Z11" s="29"/>
      <c r="AA11" s="29"/>
      <c r="AB11" s="29"/>
      <c r="AC11" s="29"/>
      <c r="AD11" s="2"/>
      <c r="AE11" s="2"/>
      <c r="AF11" s="2"/>
      <c r="AG11" s="2"/>
      <c r="AH11" s="29"/>
      <c r="AI11" s="29"/>
      <c r="AJ11" s="29"/>
      <c r="AK11" s="29"/>
      <c r="AL11" s="29"/>
      <c r="AM11" s="29"/>
      <c r="AN11" s="29"/>
      <c r="AO11" s="29"/>
      <c r="AP11" s="29">
        <f>AVERAGE(B11:AK11)</f>
        <v>5.2000000000000005E-2</v>
      </c>
      <c r="AQ11" s="29" t="s">
        <v>78</v>
      </c>
      <c r="AR11" s="29">
        <f>AP11-AP13</f>
        <v>9.2666666666666675E-2</v>
      </c>
      <c r="AS11" s="211">
        <f>AR11^2</f>
        <v>8.5871111111111131E-3</v>
      </c>
      <c r="AT11" s="29"/>
      <c r="AU11" s="29"/>
      <c r="AV11" s="29"/>
      <c r="AW11" s="29"/>
      <c r="AX11" s="29"/>
      <c r="AY11" s="29"/>
      <c r="AZ11" s="29"/>
      <c r="BA11" s="29"/>
      <c r="BB11" s="29"/>
      <c r="BC11" s="29"/>
    </row>
    <row r="12" spans="1:55">
      <c r="A12" s="64" t="s">
        <v>79</v>
      </c>
      <c r="B12" s="213">
        <f>(B11-$AP11)^2</f>
        <v>4.8400000000000027E-4</v>
      </c>
      <c r="C12" s="213"/>
      <c r="D12" s="214">
        <f>(D11-$AP11)^2</f>
        <v>6.3999999999999889E-5</v>
      </c>
      <c r="E12" s="214"/>
      <c r="F12" s="215">
        <f>(F11-$AP11)^2</f>
        <v>1.4439999999999993E-3</v>
      </c>
      <c r="G12" s="215"/>
      <c r="H12" s="216">
        <f>(H11-$AP11)^2</f>
        <v>4.0000000000000074E-6</v>
      </c>
      <c r="I12" s="216"/>
      <c r="J12" s="217">
        <f>(J11-$AP11)^2</f>
        <v>4.8400000000000027E-4</v>
      </c>
      <c r="K12" s="217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"/>
      <c r="AQ12" s="2"/>
      <c r="AR12" s="2"/>
      <c r="AS12" s="21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98" t="s">
        <v>80</v>
      </c>
      <c r="AN13" s="299"/>
      <c r="AO13" s="299"/>
      <c r="AP13" s="29">
        <f>AVERAGE(AP7:AP11)</f>
        <v>-4.0666666666666663E-2</v>
      </c>
      <c r="AQ13" s="2" t="s">
        <v>81</v>
      </c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18" t="s">
        <v>82</v>
      </c>
      <c r="B14" s="219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20" t="s">
        <v>83</v>
      </c>
      <c r="B15" s="221">
        <f>(AP18*AS7)+(AP18*AS9)+(AP18*AS11)</f>
        <v>6.5213333333333345E-2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 t="s">
        <v>84</v>
      </c>
      <c r="AM15" s="298" t="s">
        <v>85</v>
      </c>
      <c r="AN15" s="299"/>
      <c r="AO15" s="299"/>
      <c r="AP15" s="2">
        <f>COUNT(AP7:AP11)</f>
        <v>3</v>
      </c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20" t="s">
        <v>86</v>
      </c>
      <c r="B16" s="221">
        <f>(B15)/(B17)</f>
        <v>3.2606666666666673E-2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 t="s">
        <v>87</v>
      </c>
      <c r="AM16" s="298" t="s">
        <v>88</v>
      </c>
      <c r="AN16" s="299"/>
      <c r="AO16" s="299"/>
      <c r="AP16" s="2">
        <f>AP18*AP15</f>
        <v>15</v>
      </c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22" t="s">
        <v>89</v>
      </c>
      <c r="B17" s="223">
        <f>AP15-1</f>
        <v>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2" t="s">
        <v>90</v>
      </c>
      <c r="AM18" s="298" t="s">
        <v>91</v>
      </c>
      <c r="AN18" s="299"/>
      <c r="AO18" s="299"/>
      <c r="AP18" s="105">
        <f>COUNT(B7:AO7)</f>
        <v>5</v>
      </c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18" t="s">
        <v>92</v>
      </c>
      <c r="B19" s="219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20" t="s">
        <v>93</v>
      </c>
      <c r="B20" s="221">
        <f>SUM(B21:B23)</f>
        <v>1.0480000000000001E-2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24" t="s">
        <v>94</v>
      </c>
      <c r="B21" s="225">
        <f>SUM(B8:AO8)</f>
        <v>6.9200000000000017E-3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24" t="s">
        <v>95</v>
      </c>
      <c r="B22" s="225">
        <f>SUM(B10:AO10)</f>
        <v>1.08E-3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24" t="s">
        <v>96</v>
      </c>
      <c r="B23" s="225">
        <f>SUM(B12:AO12)</f>
        <v>2.4799999999999996E-3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20" t="s">
        <v>97</v>
      </c>
      <c r="B24" s="221">
        <f>B20/B25</f>
        <v>8.7333333333333349E-4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22" t="s">
        <v>98</v>
      </c>
      <c r="B25" s="226">
        <f>AP16-AP15</f>
        <v>12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18" t="s">
        <v>99</v>
      </c>
      <c r="B27" s="100" t="s">
        <v>100</v>
      </c>
      <c r="C27" s="100"/>
      <c r="D27" s="100" t="s">
        <v>101</v>
      </c>
      <c r="E27" s="100" t="s">
        <v>102</v>
      </c>
      <c r="F27" s="100"/>
      <c r="G27" s="100"/>
      <c r="H27" s="100"/>
      <c r="I27" s="100" t="s">
        <v>103</v>
      </c>
      <c r="J27" s="100"/>
      <c r="K27" s="219"/>
      <c r="L27" s="227">
        <f>B28-A39</f>
        <v>33.450584032595415</v>
      </c>
      <c r="M27" s="2" t="s">
        <v>104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20" t="s">
        <v>105</v>
      </c>
      <c r="B28" s="228">
        <f>B16/B24</f>
        <v>37.335877862595417</v>
      </c>
      <c r="C28" s="2"/>
      <c r="D28" s="2" t="s">
        <v>106</v>
      </c>
      <c r="E28" s="2" t="s">
        <v>107</v>
      </c>
      <c r="F28" s="2"/>
      <c r="G28" s="2"/>
      <c r="H28" s="2"/>
      <c r="I28" s="2" t="s">
        <v>108</v>
      </c>
      <c r="J28" s="2"/>
      <c r="K28" s="229"/>
      <c r="L28" s="227">
        <f>A39-B28</f>
        <v>-33.450584032595415</v>
      </c>
      <c r="M28" s="2" t="s">
        <v>109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100"/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30"/>
      <c r="B32" s="230"/>
      <c r="C32" s="230"/>
      <c r="D32" s="230"/>
      <c r="E32" s="230"/>
      <c r="F32" s="74"/>
      <c r="G32" s="74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74"/>
      <c r="B33" s="74"/>
      <c r="C33" s="74"/>
      <c r="D33" s="74"/>
      <c r="E33" s="74"/>
      <c r="F33" s="74"/>
      <c r="G33" s="74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161"/>
      <c r="B34" s="161"/>
      <c r="C34" s="161"/>
      <c r="D34" s="161"/>
      <c r="E34" s="161"/>
      <c r="F34" s="161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18" t="s">
        <v>110</v>
      </c>
      <c r="B37" s="100"/>
      <c r="C37" s="100"/>
      <c r="D37" s="100"/>
      <c r="E37" s="219"/>
      <c r="F37" s="231" t="s">
        <v>111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20" t="s">
        <v>112</v>
      </c>
      <c r="B38" s="2" t="s">
        <v>113</v>
      </c>
      <c r="C38" s="2">
        <f>B17</f>
        <v>2</v>
      </c>
      <c r="D38" s="2" t="s">
        <v>114</v>
      </c>
      <c r="E38" s="229">
        <f>B25</f>
        <v>12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232">
        <v>3.8852938300000002</v>
      </c>
      <c r="B39" s="3"/>
      <c r="C39" s="3"/>
      <c r="D39" s="3"/>
      <c r="E39" s="23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18" t="s">
        <v>115</v>
      </c>
      <c r="B41" s="103"/>
      <c r="C41" s="103"/>
      <c r="D41" s="103"/>
      <c r="E41" s="103"/>
      <c r="F41" s="103"/>
      <c r="G41" s="103"/>
      <c r="H41" s="234"/>
      <c r="I41" s="76"/>
      <c r="J41" s="76"/>
      <c r="K41" s="76"/>
      <c r="L41" s="7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35">
        <f>(B15)/(B15+B20)</f>
        <v>0.86154659150960011</v>
      </c>
      <c r="B42" s="76"/>
      <c r="C42" s="76"/>
      <c r="D42" s="76"/>
      <c r="E42" s="76"/>
      <c r="F42" s="76"/>
      <c r="G42" s="76"/>
      <c r="H42" s="236"/>
      <c r="I42" s="105">
        <v>0.01</v>
      </c>
      <c r="J42" s="2" t="s">
        <v>116</v>
      </c>
      <c r="K42" s="76"/>
      <c r="L42" s="237" t="s">
        <v>117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38">
        <f>100*A42</f>
        <v>86.154659150960015</v>
      </c>
      <c r="B43" s="2" t="s">
        <v>118</v>
      </c>
      <c r="C43" s="76"/>
      <c r="D43" s="76"/>
      <c r="E43" s="76"/>
      <c r="F43" s="76"/>
      <c r="G43" s="76"/>
      <c r="H43" s="236"/>
      <c r="I43" s="105">
        <v>0.06</v>
      </c>
      <c r="J43" s="2" t="s">
        <v>119</v>
      </c>
      <c r="K43" s="76"/>
      <c r="L43" s="7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39" t="s">
        <v>120</v>
      </c>
      <c r="B44" s="240" t="s">
        <v>121</v>
      </c>
      <c r="C44" s="3" t="s">
        <v>122</v>
      </c>
      <c r="D44" s="107"/>
      <c r="E44" s="107"/>
      <c r="F44" s="107"/>
      <c r="G44" s="107"/>
      <c r="H44" s="241"/>
      <c r="I44" s="105">
        <v>0.14000000000000001</v>
      </c>
      <c r="J44" s="2" t="s">
        <v>123</v>
      </c>
      <c r="K44" s="76"/>
      <c r="L44" s="7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107"/>
      <c r="B45" s="107"/>
      <c r="C45" s="107"/>
      <c r="D45" s="107"/>
      <c r="E45" s="107"/>
      <c r="F45" s="107"/>
      <c r="G45" s="107"/>
      <c r="H45" s="107"/>
      <c r="I45" s="76"/>
      <c r="J45" s="76"/>
      <c r="K45" s="76"/>
      <c r="L45" s="7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20" t="s">
        <v>124</v>
      </c>
      <c r="B46" s="2" t="s">
        <v>125</v>
      </c>
      <c r="C46" s="76"/>
      <c r="D46" s="76"/>
      <c r="E46" s="76"/>
      <c r="F46" s="76"/>
      <c r="G46" s="76"/>
      <c r="H46" s="236"/>
      <c r="I46" s="105">
        <v>0.1</v>
      </c>
      <c r="J46" s="2" t="s">
        <v>116</v>
      </c>
      <c r="K46" s="76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42">
        <f>SQRT(A42^2)/(1-(A42^2))</f>
        <v>3.3427292869346799</v>
      </c>
      <c r="B47" s="1" t="s">
        <v>121</v>
      </c>
      <c r="C47" s="76"/>
      <c r="D47" s="76"/>
      <c r="E47" s="76"/>
      <c r="F47" s="76"/>
      <c r="G47" s="76"/>
      <c r="H47" s="236"/>
      <c r="I47" s="105">
        <v>0.25</v>
      </c>
      <c r="J47" s="2" t="s">
        <v>119</v>
      </c>
      <c r="K47" s="76"/>
      <c r="L47" s="7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43"/>
      <c r="B48" s="107"/>
      <c r="C48" s="107"/>
      <c r="D48" s="107"/>
      <c r="E48" s="107"/>
      <c r="F48" s="107"/>
      <c r="G48" s="107"/>
      <c r="H48" s="241"/>
      <c r="I48" s="105">
        <v>0.4</v>
      </c>
      <c r="J48" s="2" t="s">
        <v>123</v>
      </c>
      <c r="K48" s="76"/>
      <c r="L48" s="7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107"/>
      <c r="B49" s="107"/>
      <c r="C49" s="107"/>
      <c r="D49" s="107"/>
      <c r="E49" s="107"/>
      <c r="F49" s="107"/>
      <c r="G49" s="107"/>
      <c r="H49" s="107"/>
      <c r="I49" s="76"/>
      <c r="J49" s="76"/>
      <c r="K49" s="76"/>
      <c r="L49" s="7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20" t="s">
        <v>126</v>
      </c>
      <c r="B50" s="2" t="s">
        <v>127</v>
      </c>
      <c r="C50" s="76"/>
      <c r="D50" s="76"/>
      <c r="E50" s="76"/>
      <c r="F50" s="76"/>
      <c r="G50" s="76"/>
      <c r="H50" s="236"/>
      <c r="I50" s="76"/>
      <c r="J50" s="76"/>
      <c r="K50" s="76"/>
      <c r="L50" s="76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244">
        <f>(B15-(B17*B24))/(B15+B20+B24)</f>
        <v>0.8289072703526339</v>
      </c>
      <c r="B51" s="1" t="s">
        <v>121</v>
      </c>
      <c r="C51" s="76"/>
      <c r="D51" s="76"/>
      <c r="E51" s="76"/>
      <c r="F51" s="76"/>
      <c r="G51" s="76"/>
      <c r="H51" s="236"/>
      <c r="I51" s="105">
        <v>0.01</v>
      </c>
      <c r="J51" s="2" t="s">
        <v>116</v>
      </c>
      <c r="K51" s="76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45"/>
      <c r="B52" s="76"/>
      <c r="C52" s="76"/>
      <c r="D52" s="76"/>
      <c r="E52" s="76"/>
      <c r="F52" s="76"/>
      <c r="G52" s="76"/>
      <c r="H52" s="236"/>
      <c r="I52" s="105">
        <v>0.06</v>
      </c>
      <c r="J52" s="2" t="s">
        <v>119</v>
      </c>
      <c r="K52" s="76"/>
      <c r="L52" s="7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46" t="s">
        <v>128</v>
      </c>
      <c r="B53" s="107"/>
      <c r="C53" s="107"/>
      <c r="D53" s="107"/>
      <c r="E53" s="107"/>
      <c r="F53" s="107"/>
      <c r="G53" s="107"/>
      <c r="H53" s="241"/>
      <c r="I53" s="105">
        <v>0.14000000000000001</v>
      </c>
      <c r="J53" s="2" t="s">
        <v>123</v>
      </c>
      <c r="K53" s="76"/>
      <c r="L53" s="7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" t="s">
        <v>129</v>
      </c>
      <c r="B56" s="2" t="s">
        <v>130</v>
      </c>
      <c r="C56" s="76"/>
      <c r="D56" s="76"/>
      <c r="E56" s="76"/>
      <c r="F56" s="76"/>
      <c r="G56" s="237" t="s">
        <v>131</v>
      </c>
      <c r="H56" s="76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A57" s="76"/>
      <c r="B57" s="76"/>
      <c r="C57" s="76"/>
      <c r="D57" s="2" t="s">
        <v>132</v>
      </c>
      <c r="E57" s="84">
        <f>B24/AP18</f>
        <v>1.7466666666666669E-4</v>
      </c>
      <c r="F57" s="76"/>
      <c r="G57" s="76"/>
      <c r="H57" s="76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" t="s">
        <v>133</v>
      </c>
      <c r="B58" s="176">
        <f>E58/SQRT(E57)</f>
        <v>9.8364488099537066</v>
      </c>
      <c r="C58" s="76"/>
      <c r="D58" s="2" t="s">
        <v>134</v>
      </c>
      <c r="E58" s="84">
        <f>ABS(AP11-AP9)</f>
        <v>0.13</v>
      </c>
      <c r="F58" s="76"/>
      <c r="G58" s="76"/>
      <c r="H58" s="76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" t="s">
        <v>135</v>
      </c>
      <c r="B59" s="176">
        <f>E59/SQRT(E57)</f>
        <v>1.3619698352243594</v>
      </c>
      <c r="C59" s="76"/>
      <c r="D59" s="2" t="s">
        <v>134</v>
      </c>
      <c r="E59" s="84">
        <f>ABS(AP9-AP7)</f>
        <v>1.8000000000000002E-2</v>
      </c>
      <c r="F59" s="76"/>
      <c r="G59" s="76"/>
      <c r="H59" s="76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 t="s">
        <v>136</v>
      </c>
      <c r="B60" s="176">
        <f>E60/SQRT(E57)</f>
        <v>11.198418645178066</v>
      </c>
      <c r="C60" s="76"/>
      <c r="D60" s="2" t="s">
        <v>134</v>
      </c>
      <c r="E60" s="84">
        <f>ABS(AP11-AP7)</f>
        <v>0.14800000000000002</v>
      </c>
      <c r="F60" s="76"/>
      <c r="G60" s="76"/>
      <c r="H60" s="76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76"/>
      <c r="B61" s="76"/>
      <c r="C61" s="76"/>
      <c r="D61" s="76"/>
      <c r="E61" s="76"/>
      <c r="F61" s="76"/>
      <c r="G61" s="76"/>
      <c r="H61" s="76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137</v>
      </c>
      <c r="B62" s="237" t="s">
        <v>138</v>
      </c>
      <c r="C62" s="76"/>
      <c r="D62" s="76"/>
      <c r="E62" s="76"/>
      <c r="F62" s="76"/>
      <c r="G62" s="76"/>
      <c r="H62" s="76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A63" s="2" t="s">
        <v>169</v>
      </c>
      <c r="B63" s="84">
        <v>3.77</v>
      </c>
      <c r="C63" s="76"/>
      <c r="D63" s="76"/>
      <c r="E63" s="76"/>
      <c r="F63" s="76"/>
      <c r="G63" s="76"/>
      <c r="H63" s="76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47" t="s">
        <v>140</v>
      </c>
      <c r="B64" s="105">
        <v>3.7730000000000001</v>
      </c>
      <c r="C64" s="76"/>
      <c r="D64" s="76"/>
      <c r="E64" s="76"/>
      <c r="F64" s="76"/>
      <c r="G64" s="76"/>
      <c r="H64" s="76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47" t="s">
        <v>141</v>
      </c>
      <c r="B65" s="105">
        <v>3.7749999999999999</v>
      </c>
      <c r="C65" s="76"/>
      <c r="D65" s="76"/>
      <c r="E65" s="76"/>
      <c r="F65" s="76"/>
      <c r="G65" s="76"/>
      <c r="H65" s="76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04"/>
      <c r="B72" s="300">
        <v>1</v>
      </c>
      <c r="C72" s="301"/>
      <c r="D72" s="301"/>
      <c r="E72" s="301"/>
      <c r="F72" s="301"/>
      <c r="G72" s="301"/>
      <c r="H72" s="301"/>
      <c r="I72" s="301"/>
      <c r="J72" s="301"/>
      <c r="K72" s="302"/>
      <c r="L72" s="303">
        <v>2</v>
      </c>
      <c r="M72" s="299"/>
      <c r="N72" s="299"/>
      <c r="O72" s="299"/>
      <c r="P72" s="299"/>
      <c r="Q72" s="299"/>
      <c r="R72" s="299"/>
      <c r="S72" s="299"/>
      <c r="T72" s="299"/>
      <c r="U72" s="299"/>
      <c r="V72" s="300">
        <v>3</v>
      </c>
      <c r="W72" s="301"/>
      <c r="X72" s="301"/>
      <c r="Y72" s="301"/>
      <c r="Z72" s="301"/>
      <c r="AA72" s="301"/>
      <c r="AB72" s="301"/>
      <c r="AC72" s="301"/>
      <c r="AD72" s="301"/>
      <c r="AE72" s="302"/>
      <c r="AF72" s="303">
        <v>4</v>
      </c>
      <c r="AG72" s="299"/>
      <c r="AH72" s="299"/>
      <c r="AI72" s="299"/>
      <c r="AJ72" s="299"/>
      <c r="AK72" s="299"/>
      <c r="AL72" s="299"/>
      <c r="AM72" s="299"/>
      <c r="AN72" s="299"/>
      <c r="AO72" s="299"/>
      <c r="AP72" s="300">
        <v>5</v>
      </c>
      <c r="AQ72" s="301"/>
      <c r="AR72" s="301"/>
      <c r="AS72" s="301"/>
      <c r="AT72" s="301"/>
      <c r="AU72" s="301"/>
      <c r="AV72" s="301"/>
      <c r="AW72" s="301"/>
      <c r="AX72" s="301"/>
      <c r="AY72" s="302"/>
      <c r="AZ72" s="204"/>
      <c r="BA72" s="204"/>
      <c r="BB72" s="204"/>
      <c r="BC72" s="204"/>
    </row>
    <row r="73" spans="1:55">
      <c r="A73" s="248"/>
      <c r="B73" s="249" t="s">
        <v>142</v>
      </c>
      <c r="C73" s="248" t="s">
        <v>143</v>
      </c>
      <c r="D73" s="248" t="s">
        <v>144</v>
      </c>
      <c r="E73" s="248" t="s">
        <v>145</v>
      </c>
      <c r="F73" s="250" t="s">
        <v>146</v>
      </c>
      <c r="G73" s="248" t="s">
        <v>147</v>
      </c>
      <c r="H73" s="248" t="s">
        <v>148</v>
      </c>
      <c r="I73" s="248" t="s">
        <v>149</v>
      </c>
      <c r="J73" s="248" t="s">
        <v>150</v>
      </c>
      <c r="K73" s="251" t="s">
        <v>13</v>
      </c>
      <c r="L73" s="249" t="s">
        <v>142</v>
      </c>
      <c r="M73" s="248" t="s">
        <v>143</v>
      </c>
      <c r="N73" s="248" t="s">
        <v>144</v>
      </c>
      <c r="O73" s="248" t="s">
        <v>145</v>
      </c>
      <c r="P73" s="250" t="s">
        <v>146</v>
      </c>
      <c r="Q73" s="248" t="s">
        <v>147</v>
      </c>
      <c r="R73" s="248" t="s">
        <v>148</v>
      </c>
      <c r="S73" s="248" t="s">
        <v>149</v>
      </c>
      <c r="T73" s="248" t="s">
        <v>150</v>
      </c>
      <c r="U73" s="251" t="s">
        <v>13</v>
      </c>
      <c r="V73" s="249" t="s">
        <v>142</v>
      </c>
      <c r="W73" s="248" t="s">
        <v>143</v>
      </c>
      <c r="X73" s="248" t="s">
        <v>144</v>
      </c>
      <c r="Y73" s="248" t="s">
        <v>145</v>
      </c>
      <c r="Z73" s="250" t="s">
        <v>146</v>
      </c>
      <c r="AA73" s="248" t="s">
        <v>147</v>
      </c>
      <c r="AB73" s="248" t="s">
        <v>148</v>
      </c>
      <c r="AC73" s="248" t="s">
        <v>149</v>
      </c>
      <c r="AD73" s="248" t="s">
        <v>150</v>
      </c>
      <c r="AE73" s="251" t="s">
        <v>13</v>
      </c>
      <c r="AF73" s="249" t="s">
        <v>142</v>
      </c>
      <c r="AG73" s="248" t="s">
        <v>143</v>
      </c>
      <c r="AH73" s="248" t="s">
        <v>144</v>
      </c>
      <c r="AI73" s="248" t="s">
        <v>145</v>
      </c>
      <c r="AJ73" s="251" t="s">
        <v>13</v>
      </c>
      <c r="AK73" s="248" t="s">
        <v>147</v>
      </c>
      <c r="AL73" s="248" t="s">
        <v>148</v>
      </c>
      <c r="AM73" s="248" t="s">
        <v>149</v>
      </c>
      <c r="AN73" s="248" t="s">
        <v>150</v>
      </c>
      <c r="AO73" s="251" t="s">
        <v>13</v>
      </c>
      <c r="AP73" s="249" t="s">
        <v>142</v>
      </c>
      <c r="AQ73" s="248" t="s">
        <v>143</v>
      </c>
      <c r="AR73" s="248" t="s">
        <v>144</v>
      </c>
      <c r="AS73" s="248" t="s">
        <v>145</v>
      </c>
      <c r="AT73" s="251" t="s">
        <v>13</v>
      </c>
      <c r="AU73" s="248" t="s">
        <v>147</v>
      </c>
      <c r="AV73" s="248" t="s">
        <v>148</v>
      </c>
      <c r="AW73" s="248" t="s">
        <v>149</v>
      </c>
      <c r="AX73" s="248" t="s">
        <v>150</v>
      </c>
      <c r="AY73" s="252" t="s">
        <v>13</v>
      </c>
      <c r="AZ73" s="248"/>
      <c r="BA73" s="248"/>
      <c r="BB73" s="248"/>
      <c r="BC73" s="248"/>
    </row>
    <row r="74" spans="1:55">
      <c r="A74" s="253" t="s">
        <v>151</v>
      </c>
      <c r="B74" s="254">
        <v>29.95</v>
      </c>
      <c r="C74" s="253">
        <v>29.96</v>
      </c>
      <c r="D74" s="253">
        <v>29.9</v>
      </c>
      <c r="E74" s="253">
        <v>29.91</v>
      </c>
      <c r="F74" s="250">
        <f t="shared" ref="F74:F75" si="0">AVERAGE(B74:E74)</f>
        <v>29.93</v>
      </c>
      <c r="G74" s="253">
        <v>30.14</v>
      </c>
      <c r="H74" s="253">
        <v>30.18</v>
      </c>
      <c r="I74" s="253">
        <v>30.04</v>
      </c>
      <c r="J74" s="253">
        <v>30.06</v>
      </c>
      <c r="K74" s="255">
        <f t="shared" ref="K74:K75" si="1">AVERAGE(G74:J74)</f>
        <v>30.105</v>
      </c>
      <c r="L74" s="256">
        <v>29.98</v>
      </c>
      <c r="M74" s="208">
        <v>29.96</v>
      </c>
      <c r="N74" s="208">
        <v>29.88</v>
      </c>
      <c r="O74" s="208">
        <v>29.89</v>
      </c>
      <c r="P74" s="250">
        <f t="shared" ref="P74:P75" si="2">AVERAGE(L74:O74)</f>
        <v>29.927499999999998</v>
      </c>
      <c r="Q74" s="2">
        <v>30.09</v>
      </c>
      <c r="R74" s="2">
        <v>30.16</v>
      </c>
      <c r="S74" s="2">
        <v>30.02</v>
      </c>
      <c r="T74" s="257">
        <v>30.04</v>
      </c>
      <c r="U74" s="255">
        <f t="shared" ref="U74:U75" si="3">AVERAGE(Q74:T74)</f>
        <v>30.077500000000001</v>
      </c>
      <c r="V74" s="256">
        <v>29.92</v>
      </c>
      <c r="W74" s="208">
        <v>29.92</v>
      </c>
      <c r="X74" s="208">
        <v>29.85</v>
      </c>
      <c r="Y74" s="208">
        <v>29.83</v>
      </c>
      <c r="Z74" s="250">
        <f t="shared" ref="Z74:Z75" si="4">AVERAGE(V74:Y74)</f>
        <v>29.88</v>
      </c>
      <c r="AA74" s="2">
        <v>30.12</v>
      </c>
      <c r="AB74" s="2">
        <v>30.14</v>
      </c>
      <c r="AC74" s="2">
        <v>30.03</v>
      </c>
      <c r="AD74" s="257">
        <v>30.01</v>
      </c>
      <c r="AE74" s="255">
        <f t="shared" ref="AE74:AE75" si="5">AVERAGE(AA74:AD74)</f>
        <v>30.075000000000003</v>
      </c>
      <c r="AF74" s="256">
        <v>29.95</v>
      </c>
      <c r="AG74" s="208">
        <v>29.94</v>
      </c>
      <c r="AH74" s="208">
        <v>29.85</v>
      </c>
      <c r="AI74" s="208">
        <v>29.86</v>
      </c>
      <c r="AJ74" s="255">
        <f t="shared" ref="AJ74:AJ75" si="6">AVERAGE(AF74:AI74)</f>
        <v>29.900000000000002</v>
      </c>
      <c r="AK74" s="2">
        <v>30.2</v>
      </c>
      <c r="AL74" s="2">
        <v>30.15</v>
      </c>
      <c r="AM74" s="2">
        <v>30.01</v>
      </c>
      <c r="AN74" s="257">
        <v>30.02</v>
      </c>
      <c r="AO74" s="255">
        <f t="shared" ref="AO74:AO75" si="7">AVERAGE(AK74:AN74)</f>
        <v>30.094999999999999</v>
      </c>
      <c r="AP74" s="256">
        <v>29.92</v>
      </c>
      <c r="AQ74" s="208">
        <v>29.9</v>
      </c>
      <c r="AR74" s="208">
        <v>29.8</v>
      </c>
      <c r="AS74" s="208">
        <v>29.83</v>
      </c>
      <c r="AT74" s="255">
        <f t="shared" ref="AT74:AT75" si="8">AVERAGE(AP74:AS74)</f>
        <v>29.862500000000001</v>
      </c>
      <c r="AU74" s="29">
        <v>30.11</v>
      </c>
      <c r="AV74" s="29">
        <v>30.11</v>
      </c>
      <c r="AW74" s="29">
        <v>30.02</v>
      </c>
      <c r="AX74" s="258">
        <v>30</v>
      </c>
      <c r="AY74" s="250">
        <f t="shared" ref="AY74:AY75" si="9">AVERAGE(AU74:AX74)</f>
        <v>30.06</v>
      </c>
      <c r="AZ74" s="2"/>
      <c r="BA74" s="2"/>
      <c r="BB74" s="2"/>
      <c r="BC74" s="2"/>
    </row>
    <row r="75" spans="1:55">
      <c r="A75" s="2" t="s">
        <v>152</v>
      </c>
      <c r="B75" s="259">
        <v>29.86</v>
      </c>
      <c r="C75" s="2">
        <v>29.75</v>
      </c>
      <c r="D75" s="260">
        <v>29.86326</v>
      </c>
      <c r="E75" s="261">
        <v>29.678239999999999</v>
      </c>
      <c r="F75" s="250">
        <f t="shared" si="0"/>
        <v>29.787875</v>
      </c>
      <c r="G75" s="261">
        <v>30.02</v>
      </c>
      <c r="H75" s="261">
        <v>30.17</v>
      </c>
      <c r="I75" s="261">
        <v>30.075700000000001</v>
      </c>
      <c r="J75" s="261">
        <v>29.933199999999999</v>
      </c>
      <c r="K75" s="255">
        <f t="shared" si="1"/>
        <v>30.049724999999999</v>
      </c>
      <c r="L75" s="114">
        <v>29.74</v>
      </c>
      <c r="M75" s="84">
        <v>29.86</v>
      </c>
      <c r="N75" s="114">
        <v>29.701419999999999</v>
      </c>
      <c r="O75" s="84">
        <v>29.853339999999999</v>
      </c>
      <c r="P75" s="250">
        <f t="shared" si="2"/>
        <v>29.788689999999999</v>
      </c>
      <c r="Q75" s="84">
        <v>29.94</v>
      </c>
      <c r="R75" s="84">
        <v>30.06</v>
      </c>
      <c r="S75" s="84">
        <v>29.936800000000002</v>
      </c>
      <c r="T75" s="84">
        <v>30.058800000000002</v>
      </c>
      <c r="U75" s="255">
        <f t="shared" si="3"/>
        <v>29.998900000000003</v>
      </c>
      <c r="V75" s="114">
        <v>29.78</v>
      </c>
      <c r="W75" s="84">
        <v>29.89</v>
      </c>
      <c r="X75" s="114">
        <v>29.776260000000001</v>
      </c>
      <c r="Y75" s="84">
        <v>29.891010000000001</v>
      </c>
      <c r="Z75" s="250">
        <f t="shared" si="4"/>
        <v>29.834317499999997</v>
      </c>
      <c r="AA75" s="84">
        <v>29.96</v>
      </c>
      <c r="AB75" s="84">
        <v>30.09</v>
      </c>
      <c r="AC75" s="84">
        <v>29.962399999999999</v>
      </c>
      <c r="AD75" s="84">
        <v>30.086600000000001</v>
      </c>
      <c r="AE75" s="255">
        <f t="shared" si="5"/>
        <v>30.024750000000001</v>
      </c>
      <c r="AF75" s="114">
        <v>29.79</v>
      </c>
      <c r="AG75" s="84">
        <v>29.86</v>
      </c>
      <c r="AH75" s="114">
        <v>29.775680000000001</v>
      </c>
      <c r="AI75" s="84">
        <v>29.871690000000001</v>
      </c>
      <c r="AJ75" s="255">
        <f t="shared" si="6"/>
        <v>29.8243425</v>
      </c>
      <c r="AK75" s="84">
        <v>30.13</v>
      </c>
      <c r="AL75" s="84">
        <v>30.05</v>
      </c>
      <c r="AM75" s="84">
        <v>30.000399999999999</v>
      </c>
      <c r="AN75" s="84">
        <v>30.078199999999999</v>
      </c>
      <c r="AO75" s="255">
        <f t="shared" si="7"/>
        <v>30.064649999999997</v>
      </c>
      <c r="AP75" s="117">
        <v>29.83</v>
      </c>
      <c r="AQ75" s="88">
        <v>29.73</v>
      </c>
      <c r="AR75" s="117">
        <v>29.82658</v>
      </c>
      <c r="AS75" s="88">
        <v>29.735939999999999</v>
      </c>
      <c r="AT75" s="255">
        <f t="shared" si="8"/>
        <v>29.780630000000002</v>
      </c>
      <c r="AU75" s="88">
        <v>30.12</v>
      </c>
      <c r="AV75" s="88">
        <v>30.01</v>
      </c>
      <c r="AW75" s="88">
        <v>30.0669</v>
      </c>
      <c r="AX75" s="88">
        <v>29.955100000000002</v>
      </c>
      <c r="AY75" s="250">
        <f t="shared" si="9"/>
        <v>30.038</v>
      </c>
      <c r="AZ75" s="2"/>
      <c r="BA75" s="2"/>
      <c r="BB75" s="2"/>
      <c r="BC75" s="2"/>
    </row>
    <row r="76" spans="1:55">
      <c r="A76" s="64" t="s">
        <v>153</v>
      </c>
      <c r="B76" s="262"/>
      <c r="C76" s="64"/>
      <c r="D76" s="64"/>
      <c r="E76" s="64"/>
      <c r="F76" s="263">
        <f>F75-F74</f>
        <v>-0.14212500000000006</v>
      </c>
      <c r="G76" s="26"/>
      <c r="H76" s="26"/>
      <c r="I76" s="26"/>
      <c r="J76" s="26"/>
      <c r="K76" s="263">
        <f>K75-K74</f>
        <v>-5.5275000000001739E-2</v>
      </c>
      <c r="L76" s="64"/>
      <c r="M76" s="64"/>
      <c r="N76" s="64"/>
      <c r="O76" s="64"/>
      <c r="P76" s="263">
        <f>P75-P74</f>
        <v>-0.13880999999999943</v>
      </c>
      <c r="Q76" s="64"/>
      <c r="R76" s="64"/>
      <c r="S76" s="64"/>
      <c r="T76" s="64"/>
      <c r="U76" s="263">
        <f>U75-U74</f>
        <v>-7.8599999999998005E-2</v>
      </c>
      <c r="V76" s="262"/>
      <c r="W76" s="64"/>
      <c r="X76" s="64"/>
      <c r="Y76" s="64"/>
      <c r="Z76" s="263">
        <f>Z75-Z74</f>
        <v>-4.5682500000001625E-2</v>
      </c>
      <c r="AA76" s="64"/>
      <c r="AB76" s="64"/>
      <c r="AC76" s="64"/>
      <c r="AD76" s="64"/>
      <c r="AE76" s="263">
        <f>AE75-AE74</f>
        <v>-5.0250000000001904E-2</v>
      </c>
      <c r="AF76" s="64"/>
      <c r="AG76" s="64"/>
      <c r="AH76" s="64"/>
      <c r="AI76" s="64"/>
      <c r="AJ76" s="263">
        <f>AJ75-AJ74</f>
        <v>-7.5657500000001932E-2</v>
      </c>
      <c r="AK76" s="64"/>
      <c r="AL76" s="64"/>
      <c r="AM76" s="64"/>
      <c r="AN76" s="64"/>
      <c r="AO76" s="263">
        <f>AO75-AO74</f>
        <v>-3.0350000000002098E-2</v>
      </c>
      <c r="AP76" s="262"/>
      <c r="AQ76" s="64"/>
      <c r="AR76" s="64"/>
      <c r="AS76" s="64"/>
      <c r="AT76" s="263">
        <f>AT75-AT74</f>
        <v>-8.1869999999998555E-2</v>
      </c>
      <c r="AU76" s="64"/>
      <c r="AV76" s="64"/>
      <c r="AW76" s="64"/>
      <c r="AX76" s="64"/>
      <c r="AY76" s="263">
        <f>AY75-AY74</f>
        <v>-2.1999999999998465E-2</v>
      </c>
      <c r="AZ76" s="64"/>
      <c r="BA76" s="64"/>
      <c r="BB76" s="64"/>
      <c r="BC76" s="64"/>
    </row>
    <row r="77" spans="1:55">
      <c r="A77" s="2">
        <v>180</v>
      </c>
      <c r="B77" s="259" t="s">
        <v>154</v>
      </c>
      <c r="C77" s="2"/>
      <c r="D77" s="2"/>
      <c r="E77" s="2"/>
      <c r="F77" s="250">
        <f>100*F76/F74</f>
        <v>-0.47485800200467776</v>
      </c>
      <c r="G77" s="29"/>
      <c r="H77" s="29"/>
      <c r="I77" s="29"/>
      <c r="J77" s="29"/>
      <c r="K77" s="250">
        <f>100*K76/K74</f>
        <v>-0.1836073741903396</v>
      </c>
      <c r="L77" s="2"/>
      <c r="M77" s="2"/>
      <c r="N77" s="2"/>
      <c r="O77" s="2"/>
      <c r="P77" s="250">
        <f>100*P76/P74</f>
        <v>-0.46382090050956293</v>
      </c>
      <c r="Q77" s="2"/>
      <c r="R77" s="2"/>
      <c r="S77" s="2"/>
      <c r="T77" s="2"/>
      <c r="U77" s="250">
        <f>100*U76/U74</f>
        <v>-0.26132491064748736</v>
      </c>
      <c r="V77" s="259"/>
      <c r="W77" s="2"/>
      <c r="X77" s="2"/>
      <c r="Y77" s="2"/>
      <c r="Z77" s="250">
        <f>100*Z76/Z74</f>
        <v>-0.1528865461847444</v>
      </c>
      <c r="AA77" s="2"/>
      <c r="AB77" s="2"/>
      <c r="AC77" s="2"/>
      <c r="AD77" s="2"/>
      <c r="AE77" s="250">
        <f>100*AE76/AE74</f>
        <v>-0.16708229426434545</v>
      </c>
      <c r="AF77" s="2"/>
      <c r="AG77" s="2"/>
      <c r="AH77" s="2"/>
      <c r="AI77" s="2"/>
      <c r="AJ77" s="250">
        <f>100*AJ76/AJ74</f>
        <v>-0.2530351170568626</v>
      </c>
      <c r="AK77" s="2"/>
      <c r="AL77" s="2"/>
      <c r="AM77" s="2"/>
      <c r="AN77" s="2"/>
      <c r="AO77" s="250">
        <f>100*AO76/AO74</f>
        <v>-0.10084731683004519</v>
      </c>
      <c r="AP77" s="259"/>
      <c r="AQ77" s="2"/>
      <c r="AR77" s="2"/>
      <c r="AS77" s="2"/>
      <c r="AT77" s="250">
        <f>100*AT76/AT74</f>
        <v>-0.27415655085809476</v>
      </c>
      <c r="AU77" s="2"/>
      <c r="AV77" s="2"/>
      <c r="AW77" s="2"/>
      <c r="AX77" s="2"/>
      <c r="AY77" s="250">
        <f>100*AY76/AY74</f>
        <v>-7.3186959414499222E-2</v>
      </c>
      <c r="AZ77" s="2"/>
      <c r="BA77" s="2"/>
      <c r="BB77" s="2"/>
      <c r="BC77" s="2"/>
    </row>
    <row r="78" spans="1:55">
      <c r="A78" s="253" t="s">
        <v>155</v>
      </c>
      <c r="B78" s="264">
        <v>29.97</v>
      </c>
      <c r="C78" s="265">
        <v>29.98</v>
      </c>
      <c r="D78" s="265">
        <v>29.95</v>
      </c>
      <c r="E78" s="265">
        <v>29.91</v>
      </c>
      <c r="F78" s="266">
        <f t="shared" ref="F78:F79" si="10">AVERAGE(B78:E78)</f>
        <v>29.952500000000001</v>
      </c>
      <c r="G78" s="267">
        <v>30.2</v>
      </c>
      <c r="H78" s="267">
        <v>30.28</v>
      </c>
      <c r="I78" s="267">
        <v>30.16</v>
      </c>
      <c r="J78" s="267">
        <v>30.1</v>
      </c>
      <c r="K78" s="268">
        <f t="shared" ref="K78:K79" si="11">AVERAGE(G78:J78)</f>
        <v>30.185000000000002</v>
      </c>
      <c r="L78" s="265">
        <v>29.99</v>
      </c>
      <c r="M78" s="265">
        <v>30.03</v>
      </c>
      <c r="N78" s="265">
        <v>29.96</v>
      </c>
      <c r="O78" s="265">
        <v>29.97</v>
      </c>
      <c r="P78" s="266">
        <f t="shared" ref="P78:P79" si="12">AVERAGE(L78:O78)</f>
        <v>29.987499999999997</v>
      </c>
      <c r="Q78" s="267">
        <v>30.26</v>
      </c>
      <c r="R78" s="267">
        <v>30.32</v>
      </c>
      <c r="S78" s="267">
        <v>30.18</v>
      </c>
      <c r="T78" s="267">
        <v>30.08</v>
      </c>
      <c r="U78" s="268">
        <f t="shared" ref="U78:U79" si="13">AVERAGE(Q78:T78)</f>
        <v>30.209999999999997</v>
      </c>
      <c r="V78" s="265">
        <v>30.07</v>
      </c>
      <c r="W78" s="265">
        <v>30.08</v>
      </c>
      <c r="X78" s="265">
        <v>30</v>
      </c>
      <c r="Y78" s="265">
        <v>30.01</v>
      </c>
      <c r="Z78" s="266">
        <f t="shared" ref="Z78:Z79" si="14">AVERAGE(V78:Y78)</f>
        <v>30.040000000000003</v>
      </c>
      <c r="AA78" s="267">
        <v>30.3</v>
      </c>
      <c r="AB78" s="267">
        <v>30.33</v>
      </c>
      <c r="AC78" s="267">
        <v>30.2</v>
      </c>
      <c r="AD78" s="267">
        <v>30.11</v>
      </c>
      <c r="AE78" s="268">
        <f t="shared" ref="AE78:AE79" si="15">AVERAGE(AA78:AD78)</f>
        <v>30.234999999999999</v>
      </c>
      <c r="AF78" s="265">
        <v>30.07</v>
      </c>
      <c r="AG78" s="265">
        <v>30.07</v>
      </c>
      <c r="AH78" s="265">
        <v>30.01</v>
      </c>
      <c r="AI78" s="265">
        <v>29.99</v>
      </c>
      <c r="AJ78" s="268">
        <f t="shared" ref="AJ78:AJ79" si="16">AVERAGE(AF78:AI78)</f>
        <v>30.035</v>
      </c>
      <c r="AK78" s="267">
        <v>30.32</v>
      </c>
      <c r="AL78" s="267">
        <v>30.25</v>
      </c>
      <c r="AM78" s="267">
        <v>30.15</v>
      </c>
      <c r="AN78" s="267">
        <v>30.19</v>
      </c>
      <c r="AO78" s="268">
        <f t="shared" ref="AO78:AO79" si="17">AVERAGE(AK78:AN78)</f>
        <v>30.227499999999999</v>
      </c>
      <c r="AP78" s="265">
        <v>30.04</v>
      </c>
      <c r="AQ78" s="265">
        <v>30.03</v>
      </c>
      <c r="AR78" s="265">
        <v>29.99</v>
      </c>
      <c r="AS78" s="265">
        <v>29.98</v>
      </c>
      <c r="AT78" s="268">
        <f t="shared" ref="AT78:AT79" si="18">AVERAGE(AP78:AS78)</f>
        <v>30.01</v>
      </c>
      <c r="AU78" s="269">
        <v>30.33</v>
      </c>
      <c r="AV78" s="269">
        <v>30.25</v>
      </c>
      <c r="AW78" s="269">
        <v>30.12</v>
      </c>
      <c r="AX78" s="269">
        <v>30.18</v>
      </c>
      <c r="AY78" s="266">
        <f t="shared" ref="AY78:AY79" si="19">AVERAGE(AU78:AX78)</f>
        <v>30.22</v>
      </c>
      <c r="AZ78" s="2"/>
      <c r="BA78" s="2"/>
      <c r="BB78" s="2"/>
      <c r="BC78" s="2"/>
    </row>
    <row r="79" spans="1:55">
      <c r="A79" s="2" t="s">
        <v>156</v>
      </c>
      <c r="B79" s="270">
        <v>29.82</v>
      </c>
      <c r="C79" s="24">
        <v>29.869309999999999</v>
      </c>
      <c r="D79" s="105">
        <v>29.94</v>
      </c>
      <c r="E79" s="25">
        <v>29.94068</v>
      </c>
      <c r="F79" s="266">
        <f t="shared" si="10"/>
        <v>29.892497500000001</v>
      </c>
      <c r="G79" s="105">
        <v>30.24</v>
      </c>
      <c r="H79" s="25">
        <v>30.1419</v>
      </c>
      <c r="I79" s="105">
        <v>30.36</v>
      </c>
      <c r="J79" s="25">
        <v>30.264199999999999</v>
      </c>
      <c r="K79" s="268">
        <f t="shared" si="11"/>
        <v>30.251525000000001</v>
      </c>
      <c r="L79" s="105">
        <v>29.87</v>
      </c>
      <c r="M79" s="105">
        <v>29.92</v>
      </c>
      <c r="N79" s="114">
        <v>29.869299999999999</v>
      </c>
      <c r="O79" s="84">
        <v>29.927810000000001</v>
      </c>
      <c r="P79" s="266">
        <f t="shared" si="12"/>
        <v>29.896777499999999</v>
      </c>
      <c r="Q79" s="105">
        <v>30.16</v>
      </c>
      <c r="R79" s="105">
        <v>30.26</v>
      </c>
      <c r="S79" s="84">
        <v>30.121600000000001</v>
      </c>
      <c r="T79" s="84">
        <v>30.228400000000001</v>
      </c>
      <c r="U79" s="268">
        <f t="shared" si="13"/>
        <v>30.192500000000003</v>
      </c>
      <c r="V79" s="105">
        <v>29.94</v>
      </c>
      <c r="W79" s="105">
        <v>30</v>
      </c>
      <c r="X79" s="114">
        <v>29.939969999999999</v>
      </c>
      <c r="Y79" s="84">
        <v>29.9954</v>
      </c>
      <c r="Z79" s="266">
        <f t="shared" si="14"/>
        <v>29.968842500000001</v>
      </c>
      <c r="AA79" s="105">
        <v>30.22</v>
      </c>
      <c r="AB79" s="105">
        <v>30.34</v>
      </c>
      <c r="AC79" s="84">
        <v>30.186800000000002</v>
      </c>
      <c r="AD79" s="84">
        <v>30.3095</v>
      </c>
      <c r="AE79" s="268">
        <f t="shared" si="15"/>
        <v>30.264075000000002</v>
      </c>
      <c r="AF79" s="105">
        <v>29.91</v>
      </c>
      <c r="AG79" s="105">
        <v>29.97</v>
      </c>
      <c r="AH79" s="114">
        <v>29.91488</v>
      </c>
      <c r="AI79" s="84">
        <v>29.964030000000001</v>
      </c>
      <c r="AJ79" s="268">
        <f t="shared" si="16"/>
        <v>29.939727499999996</v>
      </c>
      <c r="AK79" s="105">
        <v>30.19</v>
      </c>
      <c r="AL79" s="105">
        <v>30.29</v>
      </c>
      <c r="AM79" s="84">
        <v>30.193000000000001</v>
      </c>
      <c r="AN79" s="84">
        <v>30.286999999999999</v>
      </c>
      <c r="AO79" s="268">
        <f t="shared" si="17"/>
        <v>30.240000000000002</v>
      </c>
      <c r="AP79" s="105">
        <v>29.9</v>
      </c>
      <c r="AQ79" s="105">
        <v>29.97</v>
      </c>
      <c r="AR79" s="117">
        <v>29.912990000000001</v>
      </c>
      <c r="AS79" s="88">
        <v>29.99221</v>
      </c>
      <c r="AT79" s="268">
        <f t="shared" si="18"/>
        <v>29.9438</v>
      </c>
      <c r="AU79" s="105">
        <v>30.21</v>
      </c>
      <c r="AV79" s="105">
        <v>30.37</v>
      </c>
      <c r="AW79" s="88">
        <v>30.214400000000001</v>
      </c>
      <c r="AX79" s="88">
        <v>30.366299999999999</v>
      </c>
      <c r="AY79" s="266">
        <f t="shared" si="19"/>
        <v>30.290174999999998</v>
      </c>
      <c r="AZ79" s="2"/>
      <c r="BA79" s="2"/>
      <c r="BB79" s="2"/>
      <c r="BC79" s="2"/>
    </row>
    <row r="80" spans="1:55">
      <c r="A80" s="2"/>
      <c r="B80" s="259"/>
      <c r="C80" s="2"/>
      <c r="D80" s="2"/>
      <c r="E80" s="2"/>
      <c r="F80" s="263">
        <f>F79-F78</f>
        <v>-6.0002499999999515E-2</v>
      </c>
      <c r="G80" s="2"/>
      <c r="H80" s="2"/>
      <c r="I80" s="2"/>
      <c r="J80" s="2"/>
      <c r="K80" s="263">
        <f>K79-K78</f>
        <v>6.6524999999998613E-2</v>
      </c>
      <c r="L80" s="2"/>
      <c r="M80" s="2"/>
      <c r="N80" s="2"/>
      <c r="O80" s="2"/>
      <c r="P80" s="263">
        <f>P79-P78</f>
        <v>-9.0722499999998263E-2</v>
      </c>
      <c r="Q80" s="2"/>
      <c r="R80" s="2"/>
      <c r="S80" s="2"/>
      <c r="T80" s="2"/>
      <c r="U80" s="263">
        <f>U79-U78</f>
        <v>-1.7499999999994742E-2</v>
      </c>
      <c r="V80" s="259"/>
      <c r="W80" s="2"/>
      <c r="X80" s="2"/>
      <c r="Y80" s="2"/>
      <c r="Z80" s="263">
        <f>Z79-Z78</f>
        <v>-7.1157500000001761E-2</v>
      </c>
      <c r="AA80" s="2"/>
      <c r="AB80" s="2"/>
      <c r="AC80" s="2"/>
      <c r="AD80" s="2"/>
      <c r="AE80" s="263">
        <f>AE79-AE78</f>
        <v>2.9075000000002404E-2</v>
      </c>
      <c r="AF80" s="2"/>
      <c r="AG80" s="2"/>
      <c r="AH80" s="2"/>
      <c r="AI80" s="2"/>
      <c r="AJ80" s="263">
        <f>AJ79-AJ78</f>
        <v>-9.5272500000003646E-2</v>
      </c>
      <c r="AK80" s="2"/>
      <c r="AL80" s="2"/>
      <c r="AM80" s="2"/>
      <c r="AN80" s="2"/>
      <c r="AO80" s="263">
        <f>AO79-AO78</f>
        <v>1.2500000000002842E-2</v>
      </c>
      <c r="AP80" s="259"/>
      <c r="AQ80" s="2"/>
      <c r="AR80" s="2"/>
      <c r="AS80" s="2"/>
      <c r="AT80" s="263">
        <f>AT79-AT78</f>
        <v>-6.6200000000002035E-2</v>
      </c>
      <c r="AU80" s="2"/>
      <c r="AV80" s="2"/>
      <c r="AW80" s="2"/>
      <c r="AX80" s="2"/>
      <c r="AY80" s="263">
        <f>AY79-AY78</f>
        <v>7.0174999999998988E-2</v>
      </c>
      <c r="AZ80" s="2"/>
      <c r="BA80" s="2"/>
      <c r="BB80" s="2"/>
      <c r="BC80" s="2"/>
    </row>
    <row r="81" spans="1:55">
      <c r="A81" s="2">
        <v>200</v>
      </c>
      <c r="B81" s="259"/>
      <c r="C81" s="2"/>
      <c r="D81" s="2"/>
      <c r="E81" s="2"/>
      <c r="F81" s="250">
        <f>100*F80/F78</f>
        <v>-0.20032551539938073</v>
      </c>
      <c r="G81" s="2"/>
      <c r="H81" s="2"/>
      <c r="I81" s="2"/>
      <c r="J81" s="2"/>
      <c r="K81" s="250">
        <f>100*K80/K78</f>
        <v>0.22039092264369259</v>
      </c>
      <c r="L81" s="2"/>
      <c r="M81" s="2"/>
      <c r="N81" s="2"/>
      <c r="O81" s="2"/>
      <c r="P81" s="250">
        <f>100*P80/P78</f>
        <v>-0.30253438932888127</v>
      </c>
      <c r="Q81" s="2"/>
      <c r="R81" s="2"/>
      <c r="S81" s="2"/>
      <c r="T81" s="2"/>
      <c r="U81" s="250">
        <f>100*U80/U78</f>
        <v>-5.7927838464067342E-2</v>
      </c>
      <c r="V81" s="259"/>
      <c r="W81" s="2"/>
      <c r="X81" s="2"/>
      <c r="Y81" s="2"/>
      <c r="Z81" s="250">
        <f>100*Z80/Z78</f>
        <v>-0.23687583222370756</v>
      </c>
      <c r="AA81" s="2"/>
      <c r="AB81" s="2"/>
      <c r="AC81" s="2"/>
      <c r="AD81" s="2"/>
      <c r="AE81" s="250">
        <f>100*AE80/AE78</f>
        <v>9.6163386803381531E-2</v>
      </c>
      <c r="AF81" s="2"/>
      <c r="AG81" s="2"/>
      <c r="AH81" s="2"/>
      <c r="AI81" s="2"/>
      <c r="AJ81" s="250">
        <f>100*AJ80/AJ78</f>
        <v>-0.31720492758449692</v>
      </c>
      <c r="AK81" s="2"/>
      <c r="AL81" s="2"/>
      <c r="AM81" s="2"/>
      <c r="AN81" s="2"/>
      <c r="AO81" s="250">
        <f>100*AO80/AO78</f>
        <v>4.1353072533298625E-2</v>
      </c>
      <c r="AP81" s="259"/>
      <c r="AQ81" s="2"/>
      <c r="AR81" s="2"/>
      <c r="AS81" s="2"/>
      <c r="AT81" s="250">
        <f>100*AT80/AT78</f>
        <v>-0.22059313562146629</v>
      </c>
      <c r="AU81" s="2"/>
      <c r="AV81" s="2"/>
      <c r="AW81" s="2"/>
      <c r="AX81" s="2"/>
      <c r="AY81" s="250">
        <f>100*AY80/AY78</f>
        <v>0.23221376571806415</v>
      </c>
      <c r="AZ81" s="2"/>
      <c r="BA81" s="2"/>
      <c r="BB81" s="2"/>
      <c r="BC81" s="2"/>
    </row>
    <row r="82" spans="1:55">
      <c r="A82" s="253" t="s">
        <v>157</v>
      </c>
      <c r="B82" s="256">
        <v>29.99</v>
      </c>
      <c r="C82" s="208">
        <v>29.98</v>
      </c>
      <c r="D82" s="208">
        <v>29.93</v>
      </c>
      <c r="E82" s="208">
        <v>29.92</v>
      </c>
      <c r="F82" s="250">
        <f t="shared" ref="F82:F83" si="20">AVERAGE(B82:E82)</f>
        <v>29.955000000000002</v>
      </c>
      <c r="G82" s="2">
        <v>30.14</v>
      </c>
      <c r="H82" s="2">
        <v>30.31</v>
      </c>
      <c r="I82" s="2">
        <v>30.16</v>
      </c>
      <c r="J82" s="257">
        <v>30.26</v>
      </c>
      <c r="K82" s="255">
        <f t="shared" ref="K82:K83" si="21">AVERAGE(G82:J82)</f>
        <v>30.217500000000001</v>
      </c>
      <c r="L82" s="256">
        <v>29.91</v>
      </c>
      <c r="M82" s="208">
        <v>29.99</v>
      </c>
      <c r="N82" s="208">
        <v>29.92</v>
      </c>
      <c r="O82" s="208">
        <v>29.94</v>
      </c>
      <c r="P82" s="250">
        <f t="shared" ref="P82:P83" si="22">AVERAGE(L82:O82)</f>
        <v>29.939999999999998</v>
      </c>
      <c r="Q82" s="2">
        <v>30.29</v>
      </c>
      <c r="R82" s="2">
        <v>30.34</v>
      </c>
      <c r="S82" s="2">
        <v>30.24</v>
      </c>
      <c r="T82" s="257">
        <v>30.16</v>
      </c>
      <c r="U82" s="255">
        <f t="shared" ref="U82:U83" si="23">AVERAGE(Q82:T82)</f>
        <v>30.257499999999997</v>
      </c>
      <c r="V82" s="256">
        <v>29.89</v>
      </c>
      <c r="W82" s="208">
        <v>29.89</v>
      </c>
      <c r="X82" s="208">
        <v>29.9</v>
      </c>
      <c r="Y82" s="208">
        <v>29.86</v>
      </c>
      <c r="Z82" s="250">
        <f t="shared" ref="Z82:Z83" si="24">AVERAGE(V82:Y82)</f>
        <v>29.885000000000002</v>
      </c>
      <c r="AA82" s="2">
        <v>30.28</v>
      </c>
      <c r="AB82" s="2">
        <v>30.42</v>
      </c>
      <c r="AC82" s="2">
        <v>30.23</v>
      </c>
      <c r="AD82" s="257">
        <v>30.15</v>
      </c>
      <c r="AE82" s="255">
        <f t="shared" ref="AE82:AE83" si="25">AVERAGE(AA82:AD82)</f>
        <v>30.270000000000003</v>
      </c>
      <c r="AF82" s="256">
        <v>29.94</v>
      </c>
      <c r="AG82" s="208">
        <v>29.94</v>
      </c>
      <c r="AH82" s="208">
        <v>29.89</v>
      </c>
      <c r="AI82" s="208">
        <v>29.91</v>
      </c>
      <c r="AJ82" s="255">
        <f t="shared" ref="AJ82:AJ83" si="26">AVERAGE(AF82:AI82)</f>
        <v>29.92</v>
      </c>
      <c r="AK82" s="2">
        <v>30.38</v>
      </c>
      <c r="AL82" s="2">
        <v>30.29</v>
      </c>
      <c r="AM82" s="2">
        <v>30.15</v>
      </c>
      <c r="AN82" s="257">
        <v>30.25</v>
      </c>
      <c r="AO82" s="255">
        <f t="shared" ref="AO82:AO83" si="27">AVERAGE(AK82:AN82)</f>
        <v>30.267499999999998</v>
      </c>
      <c r="AP82" s="256">
        <v>29.96</v>
      </c>
      <c r="AQ82" s="208">
        <v>29.95</v>
      </c>
      <c r="AR82" s="208">
        <v>29.89</v>
      </c>
      <c r="AS82" s="208">
        <v>29.9</v>
      </c>
      <c r="AT82" s="255">
        <f t="shared" ref="AT82:AT83" si="28">AVERAGE(AP82:AS82)</f>
        <v>29.924999999999997</v>
      </c>
      <c r="AU82" s="29">
        <v>30.31</v>
      </c>
      <c r="AV82" s="29">
        <v>30.33</v>
      </c>
      <c r="AW82" s="29">
        <v>30.25</v>
      </c>
      <c r="AX82" s="258">
        <v>30.17</v>
      </c>
      <c r="AY82" s="250">
        <f t="shared" ref="AY82:AY83" si="29">AVERAGE(AU82:AX82)</f>
        <v>30.265000000000001</v>
      </c>
      <c r="AZ82" s="2"/>
      <c r="BA82" s="2"/>
      <c r="BB82" s="2"/>
      <c r="BC82" s="2"/>
    </row>
    <row r="83" spans="1:55">
      <c r="A83" s="2" t="s">
        <v>158</v>
      </c>
      <c r="B83" s="260">
        <v>29.95</v>
      </c>
      <c r="C83" s="261">
        <v>30</v>
      </c>
      <c r="D83" s="260">
        <v>29.957889999999999</v>
      </c>
      <c r="E83" s="261">
        <v>30.008590000000002</v>
      </c>
      <c r="F83" s="250">
        <f t="shared" si="20"/>
        <v>29.979120000000002</v>
      </c>
      <c r="G83" s="261">
        <v>30.22</v>
      </c>
      <c r="H83" s="261">
        <v>30.31</v>
      </c>
      <c r="I83" s="261">
        <v>30.253699999999998</v>
      </c>
      <c r="J83" s="261">
        <v>30.352</v>
      </c>
      <c r="K83" s="255">
        <f t="shared" si="21"/>
        <v>30.283925</v>
      </c>
      <c r="L83" s="114">
        <v>30.03</v>
      </c>
      <c r="M83" s="84">
        <v>29.96</v>
      </c>
      <c r="N83" s="114">
        <v>29.961020000000001</v>
      </c>
      <c r="O83" s="84">
        <v>30.032969999999999</v>
      </c>
      <c r="P83" s="250">
        <f t="shared" si="22"/>
        <v>29.995997500000001</v>
      </c>
      <c r="Q83" s="84">
        <v>30.4</v>
      </c>
      <c r="R83" s="84">
        <v>30.28</v>
      </c>
      <c r="S83" s="84">
        <v>30.346900000000002</v>
      </c>
      <c r="T83" s="84">
        <v>30.221800000000002</v>
      </c>
      <c r="U83" s="255">
        <f t="shared" si="23"/>
        <v>30.312175</v>
      </c>
      <c r="V83" s="114">
        <v>30</v>
      </c>
      <c r="W83" s="84">
        <v>29.94</v>
      </c>
      <c r="X83" s="114">
        <v>29.998329999999999</v>
      </c>
      <c r="Y83" s="84">
        <v>29.939419999999998</v>
      </c>
      <c r="Z83" s="250">
        <f t="shared" si="24"/>
        <v>29.969437499999998</v>
      </c>
      <c r="AA83" s="84">
        <v>30.42</v>
      </c>
      <c r="AB83" s="84">
        <v>30.29</v>
      </c>
      <c r="AC83" s="84">
        <v>30.318000000000001</v>
      </c>
      <c r="AD83" s="84">
        <v>30.1891</v>
      </c>
      <c r="AE83" s="255">
        <f t="shared" si="25"/>
        <v>30.304275000000001</v>
      </c>
      <c r="AF83" s="114">
        <v>30</v>
      </c>
      <c r="AG83" s="84">
        <v>29.92</v>
      </c>
      <c r="AH83" s="114">
        <v>30.01521</v>
      </c>
      <c r="AI83" s="84">
        <v>29.95665</v>
      </c>
      <c r="AJ83" s="255">
        <f t="shared" si="26"/>
        <v>29.972964999999999</v>
      </c>
      <c r="AK83" s="84">
        <v>30.36</v>
      </c>
      <c r="AL83" s="84">
        <v>30.24</v>
      </c>
      <c r="AM83" s="84">
        <v>30.363900000000001</v>
      </c>
      <c r="AN83" s="84">
        <v>30.241800000000001</v>
      </c>
      <c r="AO83" s="255">
        <f t="shared" si="27"/>
        <v>30.301424999999998</v>
      </c>
      <c r="AP83" s="117">
        <v>29.91</v>
      </c>
      <c r="AQ83" s="88">
        <v>29.96</v>
      </c>
      <c r="AR83" s="117">
        <v>29.951809999999998</v>
      </c>
      <c r="AS83" s="88">
        <v>29.9986</v>
      </c>
      <c r="AT83" s="255">
        <f t="shared" si="28"/>
        <v>29.955102499999999</v>
      </c>
      <c r="AU83" s="88">
        <v>30.24</v>
      </c>
      <c r="AV83" s="88">
        <v>30.36</v>
      </c>
      <c r="AW83" s="88">
        <v>30.241599999999998</v>
      </c>
      <c r="AX83" s="88">
        <v>30.355699999999999</v>
      </c>
      <c r="AY83" s="250">
        <f t="shared" si="29"/>
        <v>30.299325</v>
      </c>
      <c r="AZ83" s="2"/>
      <c r="BA83" s="2"/>
      <c r="BB83" s="2"/>
      <c r="BC83" s="2"/>
    </row>
    <row r="84" spans="1:55">
      <c r="A84" s="2"/>
      <c r="B84" s="259"/>
      <c r="C84" s="2"/>
      <c r="D84" s="2"/>
      <c r="E84" s="2"/>
      <c r="F84" s="263">
        <f>F83-F82</f>
        <v>2.4119999999999919E-2</v>
      </c>
      <c r="G84" s="2"/>
      <c r="H84" s="2"/>
      <c r="I84" s="2"/>
      <c r="J84" s="2"/>
      <c r="K84" s="263">
        <f>K83-K82</f>
        <v>6.6424999999998846E-2</v>
      </c>
      <c r="L84" s="2"/>
      <c r="M84" s="2"/>
      <c r="N84" s="2"/>
      <c r="O84" s="2"/>
      <c r="P84" s="263">
        <f>P83-P82</f>
        <v>5.5997500000003697E-2</v>
      </c>
      <c r="Q84" s="2"/>
      <c r="R84" s="2"/>
      <c r="S84" s="2"/>
      <c r="T84" s="2"/>
      <c r="U84" s="263">
        <f>U83-U82</f>
        <v>5.4675000000003138E-2</v>
      </c>
      <c r="V84" s="259"/>
      <c r="W84" s="2"/>
      <c r="X84" s="2"/>
      <c r="Y84" s="2"/>
      <c r="Z84" s="263">
        <f>Z83-Z82</f>
        <v>8.443749999999639E-2</v>
      </c>
      <c r="AA84" s="2"/>
      <c r="AB84" s="2"/>
      <c r="AC84" s="2"/>
      <c r="AD84" s="2"/>
      <c r="AE84" s="263">
        <f>AE83-AE82</f>
        <v>3.4274999999997391E-2</v>
      </c>
      <c r="AF84" s="2"/>
      <c r="AG84" s="2"/>
      <c r="AH84" s="2"/>
      <c r="AI84" s="2"/>
      <c r="AJ84" s="263">
        <f>AJ83-AJ82</f>
        <v>5.296499999999682E-2</v>
      </c>
      <c r="AK84" s="2"/>
      <c r="AL84" s="2"/>
      <c r="AM84" s="2"/>
      <c r="AN84" s="2"/>
      <c r="AO84" s="263">
        <f>AO83-AO82</f>
        <v>3.3924999999999983E-2</v>
      </c>
      <c r="AP84" s="259"/>
      <c r="AQ84" s="2"/>
      <c r="AR84" s="2"/>
      <c r="AS84" s="2"/>
      <c r="AT84" s="263">
        <f>AT83-AT82</f>
        <v>3.0102500000001697E-2</v>
      </c>
      <c r="AU84" s="2"/>
      <c r="AV84" s="2"/>
      <c r="AW84" s="2"/>
      <c r="AX84" s="2"/>
      <c r="AY84" s="263">
        <f>AY83-AY82</f>
        <v>3.4324999999999051E-2</v>
      </c>
      <c r="AZ84" s="2"/>
      <c r="BA84" s="2"/>
      <c r="BB84" s="2"/>
      <c r="BC84" s="2"/>
    </row>
    <row r="85" spans="1:55">
      <c r="A85" s="2">
        <v>220</v>
      </c>
      <c r="B85" s="259"/>
      <c r="C85" s="2"/>
      <c r="D85" s="2"/>
      <c r="E85" s="2"/>
      <c r="F85" s="250">
        <f>100*F84/F82</f>
        <v>8.0520781171757358E-2</v>
      </c>
      <c r="G85" s="2"/>
      <c r="H85" s="2"/>
      <c r="I85" s="2"/>
      <c r="J85" s="2"/>
      <c r="K85" s="250">
        <f>100*K84/K82</f>
        <v>0.21982295027715346</v>
      </c>
      <c r="L85" s="2"/>
      <c r="M85" s="2"/>
      <c r="N85" s="2"/>
      <c r="O85" s="2"/>
      <c r="P85" s="250">
        <f>100*P84/P82</f>
        <v>0.18703239812960487</v>
      </c>
      <c r="Q85" s="2"/>
      <c r="R85" s="2"/>
      <c r="S85" s="2"/>
      <c r="T85" s="2"/>
      <c r="U85" s="250">
        <f>100*U84/U82</f>
        <v>0.18069900024788282</v>
      </c>
      <c r="V85" s="271"/>
      <c r="W85" s="272"/>
      <c r="X85" s="272"/>
      <c r="Y85" s="272"/>
      <c r="Z85" s="250">
        <f>100*Z84/Z82</f>
        <v>0.28254140873346623</v>
      </c>
      <c r="AA85" s="272"/>
      <c r="AB85" s="272"/>
      <c r="AC85" s="272"/>
      <c r="AD85" s="272"/>
      <c r="AE85" s="250">
        <f>100*AE84/AE82</f>
        <v>0.11323092170464945</v>
      </c>
      <c r="AF85" s="2"/>
      <c r="AG85" s="2"/>
      <c r="AH85" s="2"/>
      <c r="AI85" s="2"/>
      <c r="AJ85" s="250">
        <f>100*AJ84/AJ82</f>
        <v>0.17702205882351876</v>
      </c>
      <c r="AK85" s="2"/>
      <c r="AL85" s="2"/>
      <c r="AM85" s="2"/>
      <c r="AN85" s="2"/>
      <c r="AO85" s="250">
        <f>100*AO84/AO82</f>
        <v>0.11208391839431729</v>
      </c>
      <c r="AP85" s="271"/>
      <c r="AQ85" s="272"/>
      <c r="AR85" s="272"/>
      <c r="AS85" s="272"/>
      <c r="AT85" s="250">
        <f>100*AT84/AT82</f>
        <v>0.10059314954052365</v>
      </c>
      <c r="AU85" s="272"/>
      <c r="AV85" s="272"/>
      <c r="AW85" s="272"/>
      <c r="AX85" s="272"/>
      <c r="AY85" s="250">
        <f>100*AY84/AY82</f>
        <v>0.11341483561869833</v>
      </c>
      <c r="AZ85" s="2"/>
      <c r="BA85" s="2"/>
      <c r="BB85" s="2"/>
      <c r="BC85" s="2"/>
    </row>
    <row r="86" spans="1:5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</row>
    <row r="87" spans="1:5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</row>
    <row r="88" spans="1:55">
      <c r="A88" s="39" t="s">
        <v>159</v>
      </c>
      <c r="B88" s="40" t="s">
        <v>160</v>
      </c>
      <c r="C88" s="40"/>
      <c r="D88" s="40"/>
      <c r="E88" s="40"/>
      <c r="F88" s="40"/>
      <c r="G88" s="40"/>
      <c r="H88" s="40"/>
      <c r="I88" s="40"/>
      <c r="J88" s="40"/>
      <c r="K88" s="1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</row>
    <row r="89" spans="1:55">
      <c r="A89" s="273"/>
      <c r="B89" s="2">
        <v>1</v>
      </c>
      <c r="C89" s="2"/>
      <c r="D89" s="2">
        <v>2</v>
      </c>
      <c r="E89" s="2"/>
      <c r="F89" s="2">
        <v>3</v>
      </c>
      <c r="G89" s="2"/>
      <c r="H89" s="2">
        <v>4</v>
      </c>
      <c r="I89" s="2"/>
      <c r="J89" s="2">
        <v>5</v>
      </c>
      <c r="K89" s="6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</row>
    <row r="90" spans="1:55">
      <c r="A90" s="273"/>
      <c r="B90" s="2" t="s">
        <v>50</v>
      </c>
      <c r="C90" s="2"/>
      <c r="D90" s="2" t="s">
        <v>50</v>
      </c>
      <c r="E90" s="2"/>
      <c r="F90" s="2" t="s">
        <v>50</v>
      </c>
      <c r="G90" s="2"/>
      <c r="H90" s="2" t="s">
        <v>50</v>
      </c>
      <c r="I90" s="2"/>
      <c r="J90" s="2" t="s">
        <v>50</v>
      </c>
      <c r="K90" s="6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1:55">
      <c r="A91" s="273">
        <v>180</v>
      </c>
      <c r="B91" s="29">
        <f>F77</f>
        <v>-0.47485800200467776</v>
      </c>
      <c r="C91" s="2"/>
      <c r="D91" s="29">
        <f>P77</f>
        <v>-0.46382090050956293</v>
      </c>
      <c r="E91" s="2"/>
      <c r="F91" s="29">
        <f>Z77</f>
        <v>-0.1528865461847444</v>
      </c>
      <c r="G91" s="2"/>
      <c r="H91" s="29">
        <f>AJ77</f>
        <v>-0.2530351170568626</v>
      </c>
      <c r="I91" s="2"/>
      <c r="J91" s="29">
        <f>AT77</f>
        <v>-0.27415655085809476</v>
      </c>
      <c r="K91" s="6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1:55">
      <c r="A92" s="273">
        <v>200</v>
      </c>
      <c r="B92" s="29">
        <f>F81</f>
        <v>-0.20032551539938073</v>
      </c>
      <c r="C92" s="2"/>
      <c r="D92" s="29">
        <f>P81</f>
        <v>-0.30253438932888127</v>
      </c>
      <c r="E92" s="2"/>
      <c r="F92" s="29">
        <f>Z81</f>
        <v>-0.23687583222370756</v>
      </c>
      <c r="G92" s="2"/>
      <c r="H92" s="29">
        <f>AJ81</f>
        <v>-0.31720492758449692</v>
      </c>
      <c r="I92" s="2"/>
      <c r="J92" s="29">
        <f>AT81</f>
        <v>-0.22059313562146629</v>
      </c>
      <c r="K92" s="6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74">
        <v>220</v>
      </c>
      <c r="B93" s="275">
        <f>F85</f>
        <v>8.0520781171757358E-2</v>
      </c>
      <c r="C93" s="291"/>
      <c r="D93" s="275">
        <f>P85</f>
        <v>0.18703239812960487</v>
      </c>
      <c r="E93" s="291"/>
      <c r="F93" s="275">
        <f>Z85</f>
        <v>0.28254140873346623</v>
      </c>
      <c r="G93" s="291"/>
      <c r="H93" s="275">
        <f>AJ85</f>
        <v>0.17702205882351876</v>
      </c>
      <c r="I93" s="291"/>
      <c r="J93" s="275">
        <f>AT85</f>
        <v>0.10059314954052365</v>
      </c>
      <c r="K93" s="29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</row>
    <row r="105" spans="1:5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</row>
    <row r="106" spans="1:5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</row>
    <row r="107" spans="1:5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</row>
    <row r="108" spans="1:5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</row>
    <row r="110" spans="1:5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</row>
    <row r="111" spans="1:5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</row>
    <row r="112" spans="1:5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</row>
    <row r="113" spans="1:5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</row>
    <row r="114" spans="1:5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</row>
    <row r="115" spans="1:5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</row>
    <row r="117" spans="1:5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</row>
    <row r="118" spans="1:5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  <row r="858" spans="1:5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</row>
    <row r="859" spans="1:5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</row>
    <row r="860" spans="1:5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</row>
    <row r="861" spans="1:5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</row>
    <row r="862" spans="1:5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</row>
    <row r="863" spans="1:5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</row>
    <row r="864" spans="1:5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</row>
    <row r="865" spans="1:5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</row>
    <row r="866" spans="1:5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</row>
    <row r="867" spans="1:5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</row>
    <row r="868" spans="1:5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</row>
    <row r="869" spans="1:5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</row>
    <row r="870" spans="1:5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</row>
    <row r="871" spans="1:5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</row>
    <row r="872" spans="1:5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</row>
    <row r="873" spans="1:5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</row>
    <row r="874" spans="1:5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</row>
    <row r="875" spans="1:5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</row>
    <row r="876" spans="1:5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</row>
    <row r="877" spans="1:5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</row>
    <row r="878" spans="1:5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</row>
    <row r="879" spans="1:5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</row>
    <row r="880" spans="1:5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</row>
    <row r="881" spans="1:5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</row>
    <row r="882" spans="1:5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</row>
    <row r="883" spans="1:5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</row>
    <row r="884" spans="1:5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</row>
    <row r="885" spans="1:5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</row>
    <row r="886" spans="1:5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</row>
    <row r="887" spans="1:5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</row>
    <row r="888" spans="1:5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</row>
    <row r="889" spans="1:5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</row>
    <row r="890" spans="1:5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</row>
    <row r="891" spans="1:5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</row>
    <row r="892" spans="1:5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</row>
    <row r="893" spans="1:5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</row>
    <row r="894" spans="1:5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</row>
    <row r="895" spans="1:5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</row>
    <row r="896" spans="1:5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</row>
    <row r="897" spans="1:5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</row>
    <row r="898" spans="1:5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</row>
    <row r="899" spans="1:5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</row>
    <row r="900" spans="1:5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</row>
    <row r="901" spans="1:5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</row>
    <row r="902" spans="1:5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</row>
    <row r="903" spans="1:5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</row>
    <row r="904" spans="1:5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</row>
    <row r="905" spans="1:5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</row>
    <row r="906" spans="1:5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</row>
    <row r="907" spans="1:5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</row>
    <row r="908" spans="1:5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</row>
    <row r="909" spans="1:5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</row>
    <row r="910" spans="1:5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</row>
    <row r="911" spans="1:5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</row>
    <row r="912" spans="1:5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</row>
    <row r="913" spans="1:5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</row>
    <row r="914" spans="1:5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</row>
    <row r="915" spans="1:5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</row>
    <row r="916" spans="1:5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</row>
    <row r="917" spans="1:5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</row>
    <row r="918" spans="1:5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</row>
    <row r="919" spans="1:5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</row>
    <row r="920" spans="1:5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</row>
    <row r="921" spans="1:5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</row>
    <row r="922" spans="1:5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</row>
    <row r="923" spans="1:5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</row>
    <row r="924" spans="1:5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</row>
    <row r="925" spans="1:5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</row>
    <row r="926" spans="1:5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</row>
    <row r="927" spans="1:5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</row>
    <row r="928" spans="1:5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</row>
    <row r="929" spans="1:5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</row>
    <row r="930" spans="1:5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</row>
    <row r="931" spans="1:5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</row>
    <row r="932" spans="1:5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</row>
    <row r="933" spans="1:5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</row>
    <row r="934" spans="1:5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</row>
    <row r="935" spans="1:5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</row>
    <row r="936" spans="1:5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</row>
    <row r="937" spans="1:5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</row>
    <row r="938" spans="1:5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</row>
    <row r="939" spans="1:5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</row>
    <row r="940" spans="1:5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</row>
    <row r="941" spans="1:5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</row>
    <row r="942" spans="1:5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</row>
    <row r="943" spans="1:5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</row>
    <row r="944" spans="1:5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</row>
    <row r="945" spans="1:5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</row>
    <row r="946" spans="1:5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</row>
    <row r="947" spans="1:5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</row>
    <row r="948" spans="1:5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</row>
    <row r="949" spans="1:5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</row>
    <row r="950" spans="1:5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</row>
    <row r="951" spans="1:5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</row>
    <row r="952" spans="1:5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</row>
    <row r="953" spans="1:5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</row>
    <row r="954" spans="1:5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</row>
    <row r="955" spans="1: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</row>
    <row r="956" spans="1:5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</row>
    <row r="957" spans="1:5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</row>
    <row r="958" spans="1:5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</row>
    <row r="959" spans="1:5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</row>
    <row r="960" spans="1:5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</row>
    <row r="961" spans="1:5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</row>
    <row r="962" spans="1:5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</row>
    <row r="963" spans="1:5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</row>
    <row r="964" spans="1:5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</row>
    <row r="965" spans="1:5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</row>
    <row r="966" spans="1:5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</row>
    <row r="967" spans="1:5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</row>
    <row r="968" spans="1:5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</row>
    <row r="969" spans="1:5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</row>
    <row r="970" spans="1:5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</row>
    <row r="971" spans="1:5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</row>
    <row r="972" spans="1:5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</row>
    <row r="973" spans="1:5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</row>
    <row r="974" spans="1:5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</row>
    <row r="975" spans="1:5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</row>
    <row r="976" spans="1:5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</row>
    <row r="977" spans="1:5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</row>
    <row r="978" spans="1:5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</row>
    <row r="979" spans="1:5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</row>
    <row r="980" spans="1:5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</row>
    <row r="981" spans="1:5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</row>
    <row r="982" spans="1:5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</row>
    <row r="983" spans="1:5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</row>
    <row r="984" spans="1:5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</row>
    <row r="985" spans="1:5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</row>
    <row r="986" spans="1:5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</row>
    <row r="987" spans="1:5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</row>
    <row r="988" spans="1:5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</row>
    <row r="989" spans="1:5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</row>
    <row r="990" spans="1:5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</row>
    <row r="991" spans="1:5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</row>
    <row r="992" spans="1:5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</row>
    <row r="993" spans="1:5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</row>
    <row r="994" spans="1:5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</row>
    <row r="995" spans="1:5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</row>
    <row r="996" spans="1:5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</row>
    <row r="997" spans="1:5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</row>
    <row r="998" spans="1:5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</row>
    <row r="999" spans="1:5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</row>
    <row r="1000" spans="1:5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</row>
    <row r="1001" spans="1:5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</row>
    <row r="1002" spans="1:5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</row>
    <row r="1003" spans="1:5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</row>
    <row r="1004" spans="1:5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</row>
    <row r="1005" spans="1:5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</row>
    <row r="1006" spans="1:5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</row>
    <row r="1007" spans="1:5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</row>
    <row r="1008" spans="1:5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</row>
    <row r="1009" spans="1:5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</row>
    <row r="1010" spans="1:5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</row>
    <row r="1011" spans="1:5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</row>
    <row r="1012" spans="1:5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</row>
    <row r="1013" spans="1:5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</row>
    <row r="1014" spans="1:5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</row>
    <row r="1015" spans="1:5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</row>
    <row r="1016" spans="1:5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</row>
    <row r="1017" spans="1:5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</row>
    <row r="1018" spans="1:5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</row>
    <row r="1019" spans="1:5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</row>
    <row r="1020" spans="1:5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</row>
    <row r="1021" spans="1:5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</row>
    <row r="1022" spans="1:5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</row>
    <row r="1023" spans="1:5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</row>
    <row r="1024" spans="1:5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</row>
    <row r="1025" spans="1:5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</row>
    <row r="1026" spans="1:5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</row>
    <row r="1027" spans="1:5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</row>
    <row r="1028" spans="1:5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</row>
    <row r="1029" spans="1:5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</row>
    <row r="1030" spans="1:5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</row>
    <row r="1031" spans="1:5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</row>
    <row r="1032" spans="1:5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</row>
    <row r="1033" spans="1:5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</row>
  </sheetData>
  <mergeCells count="14">
    <mergeCell ref="AP72:AY72"/>
    <mergeCell ref="B2:C2"/>
    <mergeCell ref="D2:E2"/>
    <mergeCell ref="F2:G2"/>
    <mergeCell ref="H2:I2"/>
    <mergeCell ref="J2:K2"/>
    <mergeCell ref="AM13:AO13"/>
    <mergeCell ref="AM15:AO15"/>
    <mergeCell ref="AM16:AO16"/>
    <mergeCell ref="AM18:AO18"/>
    <mergeCell ref="B72:K72"/>
    <mergeCell ref="L72:U72"/>
    <mergeCell ref="V72:AE72"/>
    <mergeCell ref="AF72:AO72"/>
  </mergeCells>
  <conditionalFormatting sqref="A42">
    <cfRule type="cellIs" dxfId="91" priority="3" operator="greaterThanOrEqual">
      <formula>0.14</formula>
    </cfRule>
    <cfRule type="cellIs" dxfId="90" priority="4" operator="greaterThanOrEqual">
      <formula>0.06</formula>
    </cfRule>
    <cfRule type="cellIs" dxfId="89" priority="5" operator="greaterThanOrEqual">
      <formula>0.01</formula>
    </cfRule>
  </conditionalFormatting>
  <conditionalFormatting sqref="A47">
    <cfRule type="cellIs" dxfId="88" priority="6" operator="greaterThanOrEqual">
      <formula>0.4</formula>
    </cfRule>
    <cfRule type="cellIs" dxfId="87" priority="7" operator="greaterThanOrEqual">
      <formula>0.25</formula>
    </cfRule>
    <cfRule type="cellIs" dxfId="86" priority="8" operator="greaterThanOrEqual">
      <formula>0.1</formula>
    </cfRule>
  </conditionalFormatting>
  <conditionalFormatting sqref="A51">
    <cfRule type="cellIs" dxfId="85" priority="9" operator="greaterThanOrEqual">
      <formula>0.14</formula>
    </cfRule>
    <cfRule type="cellIs" dxfId="84" priority="10" operator="greaterThanOrEqual">
      <formula>0.06</formula>
    </cfRule>
    <cfRule type="cellIs" dxfId="83" priority="11" operator="greaterThanOrEqual">
      <formula>0.01</formula>
    </cfRule>
  </conditionalFormatting>
  <conditionalFormatting sqref="B58:B60">
    <cfRule type="cellIs" dxfId="82" priority="1" operator="greaterThan">
      <formula>3.77</formula>
    </cfRule>
    <cfRule type="cellIs" dxfId="81" priority="2" operator="lessThan">
      <formula>3.77</formula>
    </cfRule>
  </conditionalFormatting>
  <conditionalFormatting sqref="L27">
    <cfRule type="cellIs" dxfId="80" priority="12" operator="greaterThan">
      <formula>0</formula>
    </cfRule>
  </conditionalFormatting>
  <hyperlinks>
    <hyperlink ref="F37" r:id="rId1" xr:uid="{00000000-0004-0000-0700-000000000000}"/>
    <hyperlink ref="L42" r:id="rId2" location=":~:text=ANOVA%20%2D%20(Partial)%20Eta%20Squared&amp;text=%CE%B72%20%3D%200.01%20indicates%20a,0.14%20indicates%20a%20large%20effect." xr:uid="{00000000-0004-0000-0700-000001000000}"/>
    <hyperlink ref="G56" r:id="rId3" xr:uid="{00000000-0004-0000-0700-000002000000}"/>
    <hyperlink ref="B62" r:id="rId4" xr:uid="{00000000-0004-0000-0700-000003000000}"/>
    <hyperlink ref="A64" r:id="rId5" xr:uid="{00000000-0004-0000-0700-000004000000}"/>
    <hyperlink ref="A65" r:id="rId6" xr:uid="{00000000-0004-0000-0700-000005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BC1065"/>
  <sheetViews>
    <sheetView workbookViewId="0"/>
  </sheetViews>
  <sheetFormatPr defaultColWidth="14.42578125" defaultRowHeight="15" customHeight="1"/>
  <cols>
    <col min="2" max="2" width="14.140625" customWidth="1"/>
    <col min="3" max="3" width="10.5703125" customWidth="1"/>
    <col min="4" max="4" width="11.140625" customWidth="1"/>
    <col min="5" max="5" width="11.5703125" customWidth="1"/>
    <col min="6" max="6" width="10.5703125" customWidth="1"/>
    <col min="7" max="11" width="5.85546875" customWidth="1"/>
    <col min="12" max="12" width="7.85546875" customWidth="1"/>
    <col min="13" max="13" width="5.85546875" customWidth="1"/>
    <col min="14" max="19" width="5.85546875" hidden="1" customWidth="1"/>
    <col min="20" max="20" width="7" hidden="1" customWidth="1"/>
    <col min="21" max="21" width="5.85546875" hidden="1" customWidth="1"/>
    <col min="22" max="25" width="7" hidden="1" customWidth="1"/>
    <col min="26" max="29" width="5.85546875" hidden="1" customWidth="1"/>
    <col min="30" max="33" width="7" hidden="1" customWidth="1"/>
    <col min="34" max="37" width="5.85546875" hidden="1" customWidth="1"/>
    <col min="38" max="41" width="7" customWidth="1"/>
    <col min="42" max="42" width="6.140625" customWidth="1"/>
    <col min="43" max="44" width="6.85546875" customWidth="1"/>
    <col min="45" max="45" width="8.85546875" customWidth="1"/>
    <col min="46" max="46" width="6.7109375" customWidth="1"/>
    <col min="47" max="48" width="7.7109375" customWidth="1"/>
    <col min="49" max="50" width="7.85546875" customWidth="1"/>
    <col min="51" max="51" width="7.140625" customWidth="1"/>
  </cols>
  <sheetData>
    <row r="1" spans="1:55">
      <c r="A1" s="2" t="s">
        <v>161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04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</row>
    <row r="2" spans="1:55">
      <c r="A2" s="204" t="s">
        <v>64</v>
      </c>
      <c r="B2" s="303">
        <v>1</v>
      </c>
      <c r="C2" s="299"/>
      <c r="D2" s="303">
        <v>2</v>
      </c>
      <c r="E2" s="299"/>
      <c r="F2" s="303">
        <v>3</v>
      </c>
      <c r="G2" s="299"/>
      <c r="H2" s="303">
        <v>4</v>
      </c>
      <c r="I2" s="299"/>
      <c r="J2" s="303">
        <v>5</v>
      </c>
      <c r="K2" s="299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</row>
    <row r="3" spans="1:55">
      <c r="A3" s="205" t="s">
        <v>65</v>
      </c>
      <c r="B3" s="205" t="s">
        <v>66</v>
      </c>
      <c r="C3" s="205"/>
      <c r="D3" s="205" t="s">
        <v>67</v>
      </c>
      <c r="E3" s="205"/>
      <c r="F3" s="205"/>
      <c r="G3" s="205"/>
      <c r="H3" s="205"/>
      <c r="I3" s="205"/>
      <c r="J3" s="205" t="s">
        <v>66</v>
      </c>
      <c r="K3" s="205"/>
      <c r="L3" s="205" t="s">
        <v>67</v>
      </c>
      <c r="M3" s="205"/>
      <c r="N3" s="205"/>
      <c r="O3" s="205"/>
      <c r="P3" s="205"/>
      <c r="Q3" s="205"/>
      <c r="R3" s="205" t="s">
        <v>66</v>
      </c>
      <c r="S3" s="205"/>
      <c r="T3" s="205" t="s">
        <v>67</v>
      </c>
      <c r="U3" s="205"/>
      <c r="V3" s="205"/>
      <c r="W3" s="205"/>
      <c r="X3" s="205"/>
      <c r="Y3" s="205"/>
      <c r="Z3" s="205" t="s">
        <v>66</v>
      </c>
      <c r="AA3" s="205"/>
      <c r="AB3" s="205" t="s">
        <v>67</v>
      </c>
      <c r="AC3" s="205"/>
      <c r="AD3" s="205"/>
      <c r="AE3" s="205"/>
      <c r="AF3" s="205"/>
      <c r="AG3" s="205"/>
      <c r="AH3" s="205" t="s">
        <v>66</v>
      </c>
      <c r="AI3" s="205"/>
      <c r="AJ3" s="205" t="s">
        <v>67</v>
      </c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</row>
    <row r="4" spans="1:55">
      <c r="A4" s="204" t="s">
        <v>69</v>
      </c>
      <c r="B4" s="204" t="s">
        <v>69</v>
      </c>
      <c r="C4" s="204"/>
      <c r="D4" s="204" t="s">
        <v>69</v>
      </c>
      <c r="E4" s="204"/>
      <c r="F4" s="204" t="s">
        <v>69</v>
      </c>
      <c r="G4" s="204"/>
      <c r="H4" s="204" t="s">
        <v>69</v>
      </c>
      <c r="I4" s="204"/>
      <c r="J4" s="204" t="s">
        <v>69</v>
      </c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</row>
    <row r="5" spans="1:55">
      <c r="A5" s="205" t="s">
        <v>70</v>
      </c>
      <c r="B5" s="205">
        <v>1</v>
      </c>
      <c r="C5" s="205"/>
      <c r="D5" s="205">
        <v>1</v>
      </c>
      <c r="E5" s="205"/>
      <c r="F5" s="205"/>
      <c r="G5" s="205"/>
      <c r="H5" s="205"/>
      <c r="I5" s="205"/>
      <c r="J5" s="205">
        <v>1</v>
      </c>
      <c r="K5" s="205"/>
      <c r="L5" s="205">
        <v>1</v>
      </c>
      <c r="M5" s="205">
        <v>2</v>
      </c>
      <c r="N5" s="205"/>
      <c r="O5" s="205"/>
      <c r="P5" s="205"/>
      <c r="Q5" s="205"/>
      <c r="R5" s="205">
        <v>1</v>
      </c>
      <c r="S5" s="205">
        <v>2</v>
      </c>
      <c r="T5" s="205">
        <v>1</v>
      </c>
      <c r="U5" s="205">
        <v>2</v>
      </c>
      <c r="V5" s="205"/>
      <c r="W5" s="205"/>
      <c r="X5" s="205"/>
      <c r="Y5" s="205"/>
      <c r="Z5" s="205">
        <v>1</v>
      </c>
      <c r="AA5" s="205">
        <v>2</v>
      </c>
      <c r="AB5" s="205">
        <v>1</v>
      </c>
      <c r="AC5" s="205">
        <v>2</v>
      </c>
      <c r="AD5" s="205"/>
      <c r="AE5" s="205"/>
      <c r="AF5" s="205"/>
      <c r="AG5" s="205"/>
      <c r="AH5" s="205">
        <v>1</v>
      </c>
      <c r="AI5" s="205">
        <v>2</v>
      </c>
      <c r="AJ5" s="205">
        <v>1</v>
      </c>
      <c r="AK5" s="205">
        <v>2</v>
      </c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</row>
    <row r="6" spans="1:55">
      <c r="A6" s="206" t="s">
        <v>14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71</v>
      </c>
      <c r="AQ6" s="2"/>
      <c r="AR6" s="2" t="s">
        <v>72</v>
      </c>
      <c r="AS6" s="2" t="s">
        <v>73</v>
      </c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55">
      <c r="A7" s="207">
        <v>180</v>
      </c>
      <c r="B7" s="208">
        <v>-0.14000000000000001</v>
      </c>
      <c r="C7" s="208"/>
      <c r="D7" s="209">
        <v>-0.14000000000000001</v>
      </c>
      <c r="E7" s="209"/>
      <c r="F7" s="178">
        <v>-0.05</v>
      </c>
      <c r="G7" s="178"/>
      <c r="H7" s="210">
        <v>-7.0000000000000007E-2</v>
      </c>
      <c r="I7" s="210"/>
      <c r="J7" s="179">
        <v>-0.08</v>
      </c>
      <c r="K7" s="179"/>
      <c r="L7" s="29"/>
      <c r="M7" s="29"/>
      <c r="N7" s="2"/>
      <c r="O7" s="2"/>
      <c r="P7" s="2"/>
      <c r="Q7" s="2"/>
      <c r="R7" s="29"/>
      <c r="S7" s="29"/>
      <c r="T7" s="29"/>
      <c r="U7" s="29"/>
      <c r="V7" s="2"/>
      <c r="W7" s="2"/>
      <c r="X7" s="2"/>
      <c r="Y7" s="2"/>
      <c r="Z7" s="29"/>
      <c r="AA7" s="29"/>
      <c r="AB7" s="29"/>
      <c r="AC7" s="29"/>
      <c r="AD7" s="2"/>
      <c r="AE7" s="2"/>
      <c r="AF7" s="2"/>
      <c r="AG7" s="2"/>
      <c r="AH7" s="29"/>
      <c r="AI7" s="29"/>
      <c r="AJ7" s="29"/>
      <c r="AK7" s="29"/>
      <c r="AL7" s="29"/>
      <c r="AM7" s="29"/>
      <c r="AN7" s="29"/>
      <c r="AO7" s="29"/>
      <c r="AP7" s="29">
        <f>AVERAGE(B7:AK7)</f>
        <v>-9.6000000000000002E-2</v>
      </c>
      <c r="AQ7" s="29" t="s">
        <v>74</v>
      </c>
      <c r="AR7" s="29">
        <f>AP7-AP17</f>
        <v>-4.4000000000000011E-2</v>
      </c>
      <c r="AS7" s="211">
        <f>AR7^2</f>
        <v>1.9360000000000011E-3</v>
      </c>
      <c r="AT7" s="29"/>
      <c r="AU7" s="29"/>
      <c r="AV7" s="29"/>
      <c r="AW7" s="29"/>
      <c r="AX7" s="29"/>
      <c r="AY7" s="29"/>
      <c r="AZ7" s="29"/>
      <c r="BA7" s="29"/>
      <c r="BB7" s="29"/>
      <c r="BC7" s="29"/>
    </row>
    <row r="8" spans="1:55">
      <c r="A8" s="212" t="s">
        <v>75</v>
      </c>
      <c r="B8" s="213">
        <f>(B7-$AP7)^2</f>
        <v>1.9360000000000011E-3</v>
      </c>
      <c r="C8" s="213"/>
      <c r="D8" s="214">
        <f>(D7-$AP7)^2</f>
        <v>1.9360000000000011E-3</v>
      </c>
      <c r="E8" s="214"/>
      <c r="F8" s="215">
        <f>(F7-$AP7)^2</f>
        <v>2.1159999999999998E-3</v>
      </c>
      <c r="G8" s="215"/>
      <c r="H8" s="216">
        <f>(H7-$AP7)^2</f>
        <v>6.7599999999999973E-4</v>
      </c>
      <c r="I8" s="216"/>
      <c r="J8" s="217">
        <f>(J7-$AP7)^2</f>
        <v>2.5599999999999999E-4</v>
      </c>
      <c r="K8" s="217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9"/>
      <c r="AQ8" s="29"/>
      <c r="AR8" s="29"/>
      <c r="AS8" s="211"/>
      <c r="AT8" s="29"/>
      <c r="AU8" s="29"/>
      <c r="AV8" s="29"/>
      <c r="AW8" s="29"/>
      <c r="AX8" s="29"/>
      <c r="AY8" s="29"/>
      <c r="AZ8" s="29"/>
      <c r="BA8" s="29"/>
      <c r="BB8" s="29"/>
      <c r="BC8" s="29"/>
    </row>
    <row r="9" spans="1:55">
      <c r="A9" s="207">
        <v>200</v>
      </c>
      <c r="B9" s="208">
        <v>-0.06</v>
      </c>
      <c r="C9" s="208"/>
      <c r="D9" s="209">
        <v>-0.09</v>
      </c>
      <c r="E9" s="209"/>
      <c r="F9" s="178">
        <v>-7.0000000000000007E-2</v>
      </c>
      <c r="G9" s="178"/>
      <c r="H9" s="210">
        <v>-0.1</v>
      </c>
      <c r="I9" s="210"/>
      <c r="J9" s="179">
        <v>-7.0000000000000007E-2</v>
      </c>
      <c r="K9" s="179"/>
      <c r="L9" s="29"/>
      <c r="M9" s="29"/>
      <c r="N9" s="2"/>
      <c r="O9" s="2"/>
      <c r="P9" s="2"/>
      <c r="Q9" s="2"/>
      <c r="R9" s="29"/>
      <c r="S9" s="29"/>
      <c r="T9" s="29"/>
      <c r="U9" s="29"/>
      <c r="V9" s="2"/>
      <c r="W9" s="2"/>
      <c r="X9" s="2"/>
      <c r="Y9" s="2"/>
      <c r="Z9" s="29"/>
      <c r="AA9" s="29"/>
      <c r="AB9" s="29"/>
      <c r="AC9" s="29"/>
      <c r="AD9" s="2"/>
      <c r="AE9" s="2"/>
      <c r="AF9" s="2"/>
      <c r="AG9" s="2"/>
      <c r="AH9" s="29"/>
      <c r="AI9" s="29"/>
      <c r="AJ9" s="29"/>
      <c r="AK9" s="29"/>
      <c r="AL9" s="29"/>
      <c r="AM9" s="29"/>
      <c r="AN9" s="29"/>
      <c r="AO9" s="29"/>
      <c r="AP9" s="29">
        <f>AVERAGE(B9:AK9)</f>
        <v>-7.8E-2</v>
      </c>
      <c r="AQ9" s="29" t="s">
        <v>76</v>
      </c>
      <c r="AR9" s="29">
        <f>AP9-AP17</f>
        <v>-2.6000000000000009E-2</v>
      </c>
      <c r="AS9" s="211">
        <f>AR9^2</f>
        <v>6.7600000000000049E-4</v>
      </c>
      <c r="AT9" s="29"/>
      <c r="AU9" s="29"/>
      <c r="AV9" s="29"/>
      <c r="AW9" s="29"/>
      <c r="AX9" s="29"/>
      <c r="AY9" s="29"/>
      <c r="AZ9" s="29"/>
      <c r="BA9" s="29"/>
      <c r="BB9" s="29"/>
      <c r="BC9" s="29"/>
    </row>
    <row r="10" spans="1:55">
      <c r="A10" s="212" t="s">
        <v>77</v>
      </c>
      <c r="B10" s="213">
        <f>(B9-$AP9)^2</f>
        <v>3.2400000000000007E-4</v>
      </c>
      <c r="C10" s="213"/>
      <c r="D10" s="214">
        <f>(D9-$AP9)^2</f>
        <v>1.4399999999999992E-4</v>
      </c>
      <c r="E10" s="214"/>
      <c r="F10" s="215">
        <f>(F9-$AP9)^2</f>
        <v>6.3999999999999889E-5</v>
      </c>
      <c r="G10" s="215"/>
      <c r="H10" s="216">
        <f>(H9-$AP9)^2</f>
        <v>4.8400000000000027E-4</v>
      </c>
      <c r="I10" s="216"/>
      <c r="J10" s="217">
        <f>(J9-$AP9)^2</f>
        <v>6.3999999999999889E-5</v>
      </c>
      <c r="K10" s="217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9"/>
      <c r="AQ10" s="29"/>
      <c r="AR10" s="29"/>
      <c r="AS10" s="211"/>
      <c r="AT10" s="29"/>
      <c r="AU10" s="29"/>
      <c r="AV10" s="29"/>
      <c r="AW10" s="29"/>
      <c r="AX10" s="29"/>
      <c r="AY10" s="29"/>
      <c r="AZ10" s="29"/>
      <c r="BA10" s="29"/>
      <c r="BB10" s="29"/>
      <c r="BC10" s="29"/>
    </row>
    <row r="11" spans="1:55">
      <c r="A11" s="207">
        <v>220</v>
      </c>
      <c r="B11" s="208">
        <v>0.03</v>
      </c>
      <c r="C11" s="208"/>
      <c r="D11" s="209">
        <v>0.06</v>
      </c>
      <c r="E11" s="209"/>
      <c r="F11" s="178">
        <v>0.09</v>
      </c>
      <c r="G11" s="178"/>
      <c r="H11" s="210">
        <v>0.05</v>
      </c>
      <c r="I11" s="210"/>
      <c r="J11" s="179">
        <v>0.03</v>
      </c>
      <c r="K11" s="179"/>
      <c r="L11" s="29"/>
      <c r="M11" s="29"/>
      <c r="N11" s="2"/>
      <c r="O11" s="2"/>
      <c r="P11" s="2"/>
      <c r="Q11" s="2"/>
      <c r="R11" s="29"/>
      <c r="S11" s="29"/>
      <c r="T11" s="29"/>
      <c r="U11" s="29"/>
      <c r="V11" s="2"/>
      <c r="W11" s="2"/>
      <c r="X11" s="2"/>
      <c r="Y11" s="2"/>
      <c r="Z11" s="29"/>
      <c r="AA11" s="29"/>
      <c r="AB11" s="29"/>
      <c r="AC11" s="29"/>
      <c r="AD11" s="2"/>
      <c r="AE11" s="2"/>
      <c r="AF11" s="2"/>
      <c r="AG11" s="2"/>
      <c r="AH11" s="29"/>
      <c r="AI11" s="29"/>
      <c r="AJ11" s="29"/>
      <c r="AK11" s="29"/>
      <c r="AL11" s="29"/>
      <c r="AM11" s="29"/>
      <c r="AN11" s="29"/>
      <c r="AO11" s="29"/>
      <c r="AP11" s="29">
        <f>AVERAGE(B11:AK11)</f>
        <v>5.2000000000000005E-2</v>
      </c>
      <c r="AQ11" s="29" t="s">
        <v>78</v>
      </c>
      <c r="AR11" s="29">
        <f>AP11-AP17</f>
        <v>0.104</v>
      </c>
      <c r="AS11" s="211">
        <f>AR11^2</f>
        <v>1.0815999999999999E-2</v>
      </c>
      <c r="AT11" s="29"/>
      <c r="AU11" s="29"/>
      <c r="AV11" s="29"/>
      <c r="AW11" s="29"/>
      <c r="AX11" s="29"/>
      <c r="AY11" s="29"/>
      <c r="AZ11" s="29"/>
      <c r="BA11" s="29"/>
      <c r="BB11" s="29"/>
      <c r="BC11" s="29"/>
    </row>
    <row r="12" spans="1:55">
      <c r="A12" s="64" t="s">
        <v>79</v>
      </c>
      <c r="B12" s="213">
        <f>(B11-$AP11)^2</f>
        <v>4.8400000000000027E-4</v>
      </c>
      <c r="C12" s="213"/>
      <c r="D12" s="214">
        <f>(D11-$AP11)^2</f>
        <v>6.3999999999999889E-5</v>
      </c>
      <c r="E12" s="214"/>
      <c r="F12" s="215">
        <f>(F11-$AP11)^2</f>
        <v>1.4439999999999993E-3</v>
      </c>
      <c r="G12" s="215"/>
      <c r="H12" s="216">
        <f>(H11-$AP11)^2</f>
        <v>4.0000000000000074E-6</v>
      </c>
      <c r="I12" s="216"/>
      <c r="J12" s="217">
        <f>(J11-$AP11)^2</f>
        <v>4.8400000000000027E-4</v>
      </c>
      <c r="K12" s="217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9"/>
      <c r="AQ12" s="2"/>
      <c r="AR12" s="2"/>
      <c r="AS12" s="211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55">
      <c r="A13" s="277">
        <v>190</v>
      </c>
      <c r="B13" s="277">
        <v>-0.1</v>
      </c>
      <c r="C13" s="277"/>
      <c r="D13" s="277">
        <v>-7.0000000000000007E-2</v>
      </c>
      <c r="E13" s="277"/>
      <c r="F13" s="277">
        <v>-0.08</v>
      </c>
      <c r="G13" s="277"/>
      <c r="H13" s="277">
        <v>-0.05</v>
      </c>
      <c r="I13" s="277"/>
      <c r="J13" s="277">
        <v>-0.11</v>
      </c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8">
        <f>AVERAGE(B13:AK13)</f>
        <v>-8.199999999999999E-2</v>
      </c>
      <c r="AQ13" s="277" t="s">
        <v>162</v>
      </c>
      <c r="AR13" s="278">
        <f>AP13-AP17</f>
        <v>-0.03</v>
      </c>
      <c r="AS13" s="277">
        <f>AR13^2</f>
        <v>8.9999999999999998E-4</v>
      </c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55">
      <c r="A14" s="277" t="s">
        <v>170</v>
      </c>
      <c r="B14" s="280">
        <f>(B13-$AP13)^2</f>
        <v>3.2400000000000056E-4</v>
      </c>
      <c r="C14" s="280"/>
      <c r="D14" s="280">
        <f>(D13-$AP13)^2</f>
        <v>1.439999999999996E-4</v>
      </c>
      <c r="E14" s="280"/>
      <c r="F14" s="280">
        <f>(F13-$AP13)^2</f>
        <v>3.9999999999999515E-6</v>
      </c>
      <c r="G14" s="280"/>
      <c r="H14" s="280">
        <f>(H13-$AP13)^2</f>
        <v>1.0239999999999991E-3</v>
      </c>
      <c r="I14" s="280"/>
      <c r="J14" s="280">
        <f>(J13-$AP13)^2</f>
        <v>7.8400000000000063E-4</v>
      </c>
      <c r="K14" s="280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8"/>
      <c r="AQ14" s="277"/>
      <c r="AR14" s="277"/>
      <c r="AS14" s="277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55">
      <c r="A15" s="277">
        <v>210</v>
      </c>
      <c r="B15" s="277">
        <v>-0.03</v>
      </c>
      <c r="C15" s="277"/>
      <c r="D15" s="277">
        <v>-0.06</v>
      </c>
      <c r="E15" s="277"/>
      <c r="F15" s="277">
        <v>-0.09</v>
      </c>
      <c r="G15" s="277"/>
      <c r="H15" s="277">
        <v>-0.05</v>
      </c>
      <c r="I15" s="277"/>
      <c r="J15" s="277">
        <v>-0.05</v>
      </c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8">
        <f>AVERAGE(B15:AK15)</f>
        <v>-5.5999999999999994E-2</v>
      </c>
      <c r="AQ15" s="277" t="s">
        <v>163</v>
      </c>
      <c r="AR15" s="278">
        <f>AP15-AP17</f>
        <v>-4.0000000000000036E-3</v>
      </c>
      <c r="AS15" s="277">
        <f>AR15^2</f>
        <v>1.600000000000003E-5</v>
      </c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55">
      <c r="A16" s="277" t="s">
        <v>171</v>
      </c>
      <c r="B16" s="280">
        <f>(B15-$AP15)^2</f>
        <v>6.7599999999999973E-4</v>
      </c>
      <c r="C16" s="280"/>
      <c r="D16" s="280">
        <f>(D15-$AP15)^2</f>
        <v>1.600000000000003E-5</v>
      </c>
      <c r="E16" s="280"/>
      <c r="F16" s="280">
        <f>(F15-$AP15)^2</f>
        <v>1.1560000000000001E-3</v>
      </c>
      <c r="G16" s="280"/>
      <c r="H16" s="280">
        <f>(H15-$AP15)^2</f>
        <v>3.5999999999999899E-5</v>
      </c>
      <c r="I16" s="280"/>
      <c r="J16" s="280">
        <f>(J15-$AP15)^2</f>
        <v>3.5999999999999899E-5</v>
      </c>
      <c r="K16" s="280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5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98" t="s">
        <v>80</v>
      </c>
      <c r="AN17" s="299"/>
      <c r="AO17" s="299"/>
      <c r="AP17" s="29">
        <f>AVERAGE(AP7:AP16)</f>
        <v>-5.1999999999999991E-2</v>
      </c>
      <c r="AQ17" s="2" t="s">
        <v>81</v>
      </c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1:55">
      <c r="A18" s="218" t="s">
        <v>82</v>
      </c>
      <c r="B18" s="219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1:55">
      <c r="A19" s="220" t="s">
        <v>83</v>
      </c>
      <c r="B19" s="221">
        <f>(AP22*AS7)+(AP22*AS9)+(AP22*AS11)+(AP22*AS13)+(AP22*AS15)</f>
        <v>7.1720000000000006E-2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 t="s">
        <v>84</v>
      </c>
      <c r="AM19" s="298" t="s">
        <v>85</v>
      </c>
      <c r="AN19" s="299"/>
      <c r="AO19" s="299"/>
      <c r="AP19" s="2">
        <f>COUNT(AP7:AP16)</f>
        <v>5</v>
      </c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1:55">
      <c r="A20" s="220" t="s">
        <v>86</v>
      </c>
      <c r="B20" s="221">
        <f>(B19)/(B21)</f>
        <v>1.7930000000000001E-2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 t="s">
        <v>87</v>
      </c>
      <c r="AM20" s="298" t="s">
        <v>88</v>
      </c>
      <c r="AN20" s="299"/>
      <c r="AO20" s="299"/>
      <c r="AP20" s="2">
        <f>AP22*AP19</f>
        <v>25</v>
      </c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1:55">
      <c r="A21" s="222" t="s">
        <v>89</v>
      </c>
      <c r="B21" s="223">
        <f>AP19-1</f>
        <v>4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1:5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2" t="s">
        <v>90</v>
      </c>
      <c r="AM22" s="298" t="s">
        <v>91</v>
      </c>
      <c r="AN22" s="299"/>
      <c r="AO22" s="299"/>
      <c r="AP22" s="105">
        <f>COUNT(B7:AO7)</f>
        <v>5</v>
      </c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1:55">
      <c r="A23" s="218" t="s">
        <v>92</v>
      </c>
      <c r="B23" s="219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1:55">
      <c r="A24" s="220" t="s">
        <v>93</v>
      </c>
      <c r="B24" s="221">
        <f>SUM(B25:B29)</f>
        <v>1.468E-2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1:55">
      <c r="A25" s="224" t="s">
        <v>94</v>
      </c>
      <c r="B25" s="225">
        <f>SUM(B8:AO8)</f>
        <v>6.9200000000000017E-3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9">
        <f>AVERAGE(AP7,AP13,AP9,AP15)</f>
        <v>-7.8E-2</v>
      </c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1:55">
      <c r="A26" s="224" t="s">
        <v>95</v>
      </c>
      <c r="B26" s="225">
        <f>SUM(B10:AO10)</f>
        <v>1.08E-3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1:55">
      <c r="A27" s="224" t="s">
        <v>96</v>
      </c>
      <c r="B27" s="225">
        <f>SUM(B12:AO12)</f>
        <v>2.4799999999999996E-3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1:55">
      <c r="A28" s="224" t="s">
        <v>164</v>
      </c>
      <c r="B28" s="225">
        <f>SUM(B14:AO14)</f>
        <v>2.2799999999999999E-3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1:55">
      <c r="A29" s="224" t="s">
        <v>165</v>
      </c>
      <c r="B29" s="225">
        <f>SUM(B16:AO16)</f>
        <v>1.9199999999999998E-3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1:55">
      <c r="A30" s="220" t="s">
        <v>97</v>
      </c>
      <c r="B30" s="221">
        <f>B24/B31</f>
        <v>7.3400000000000006E-4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1:55">
      <c r="A31" s="222" t="s">
        <v>98</v>
      </c>
      <c r="B31" s="226">
        <f>AP20-AP19</f>
        <v>20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1:5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</row>
    <row r="33" spans="1:55">
      <c r="A33" s="218" t="s">
        <v>99</v>
      </c>
      <c r="B33" s="100" t="s">
        <v>100</v>
      </c>
      <c r="C33" s="100"/>
      <c r="D33" s="100" t="s">
        <v>101</v>
      </c>
      <c r="E33" s="100" t="s">
        <v>102</v>
      </c>
      <c r="F33" s="100"/>
      <c r="G33" s="100"/>
      <c r="H33" s="100"/>
      <c r="I33" s="100" t="s">
        <v>103</v>
      </c>
      <c r="J33" s="100"/>
      <c r="K33" s="219"/>
      <c r="L33" s="227">
        <f>B34-A45</f>
        <v>21.561711515531336</v>
      </c>
      <c r="M33" s="2" t="s">
        <v>104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>
      <c r="A34" s="220" t="s">
        <v>105</v>
      </c>
      <c r="B34" s="228">
        <f>B20/B30</f>
        <v>24.427792915531334</v>
      </c>
      <c r="C34" s="2"/>
      <c r="D34" s="2" t="s">
        <v>106</v>
      </c>
      <c r="E34" s="2" t="s">
        <v>107</v>
      </c>
      <c r="F34" s="2"/>
      <c r="G34" s="2"/>
      <c r="H34" s="2"/>
      <c r="I34" s="2" t="s">
        <v>108</v>
      </c>
      <c r="J34" s="2"/>
      <c r="K34" s="229"/>
      <c r="L34" s="227">
        <f>A45-B34</f>
        <v>-21.561711515531336</v>
      </c>
      <c r="M34" s="2" t="s">
        <v>109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</row>
    <row r="37" spans="1:5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</row>
    <row r="38" spans="1:55">
      <c r="A38" s="230"/>
      <c r="B38" s="230"/>
      <c r="C38" s="230"/>
      <c r="D38" s="230"/>
      <c r="E38" s="230"/>
      <c r="F38" s="74"/>
      <c r="G38" s="74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</row>
    <row r="39" spans="1:55">
      <c r="A39" s="74"/>
      <c r="B39" s="74"/>
      <c r="C39" s="74"/>
      <c r="D39" s="74"/>
      <c r="E39" s="74"/>
      <c r="F39" s="74"/>
      <c r="G39" s="74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</row>
    <row r="40" spans="1:55">
      <c r="A40" s="161"/>
      <c r="B40" s="161"/>
      <c r="C40" s="161"/>
      <c r="D40" s="161"/>
      <c r="E40" s="161"/>
      <c r="F40" s="161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</row>
    <row r="41" spans="1:5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</row>
    <row r="42" spans="1:5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</row>
    <row r="43" spans="1:55">
      <c r="A43" s="218" t="s">
        <v>110</v>
      </c>
      <c r="B43" s="100"/>
      <c r="C43" s="100"/>
      <c r="D43" s="100"/>
      <c r="E43" s="219"/>
      <c r="F43" s="231" t="s">
        <v>111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</row>
    <row r="44" spans="1:55">
      <c r="A44" s="220" t="s">
        <v>112</v>
      </c>
      <c r="B44" s="2" t="s">
        <v>113</v>
      </c>
      <c r="C44" s="2">
        <f>B21</f>
        <v>4</v>
      </c>
      <c r="D44" s="2" t="s">
        <v>114</v>
      </c>
      <c r="E44" s="229">
        <f>B31</f>
        <v>20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</row>
    <row r="45" spans="1:55">
      <c r="A45" s="232">
        <v>2.8660814000000001</v>
      </c>
      <c r="B45" s="3"/>
      <c r="C45" s="3"/>
      <c r="D45" s="3"/>
      <c r="E45" s="23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</row>
    <row r="46" spans="1:5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</row>
    <row r="47" spans="1:55">
      <c r="A47" s="218" t="s">
        <v>115</v>
      </c>
      <c r="B47" s="103"/>
      <c r="C47" s="103"/>
      <c r="D47" s="103"/>
      <c r="E47" s="103"/>
      <c r="F47" s="103"/>
      <c r="G47" s="103"/>
      <c r="H47" s="234"/>
      <c r="I47" s="76"/>
      <c r="J47" s="76"/>
      <c r="K47" s="76"/>
      <c r="L47" s="7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</row>
    <row r="48" spans="1:55">
      <c r="A48" s="281">
        <f>(B19)/(B19+B24)</f>
        <v>0.8300925925925926</v>
      </c>
      <c r="B48" s="76"/>
      <c r="C48" s="76"/>
      <c r="D48" s="76"/>
      <c r="E48" s="76"/>
      <c r="F48" s="76"/>
      <c r="G48" s="76"/>
      <c r="H48" s="236"/>
      <c r="I48" s="105">
        <v>0.01</v>
      </c>
      <c r="J48" s="2" t="s">
        <v>116</v>
      </c>
      <c r="K48" s="76"/>
      <c r="L48" s="237" t="s">
        <v>117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>
      <c r="A49" s="238">
        <f>100*A48</f>
        <v>83.009259259259267</v>
      </c>
      <c r="B49" s="2" t="s">
        <v>118</v>
      </c>
      <c r="C49" s="76"/>
      <c r="D49" s="76"/>
      <c r="E49" s="76"/>
      <c r="F49" s="76"/>
      <c r="G49" s="76"/>
      <c r="H49" s="236"/>
      <c r="I49" s="105">
        <v>0.06</v>
      </c>
      <c r="J49" s="2" t="s">
        <v>119</v>
      </c>
      <c r="K49" s="76"/>
      <c r="L49" s="7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>
      <c r="A50" s="239" t="s">
        <v>120</v>
      </c>
      <c r="B50" s="240" t="s">
        <v>121</v>
      </c>
      <c r="C50" s="3" t="s">
        <v>122</v>
      </c>
      <c r="D50" s="107"/>
      <c r="E50" s="107"/>
      <c r="F50" s="107"/>
      <c r="G50" s="107"/>
      <c r="H50" s="241"/>
      <c r="I50" s="105">
        <v>0.14000000000000001</v>
      </c>
      <c r="J50" s="2" t="s">
        <v>123</v>
      </c>
      <c r="K50" s="76"/>
      <c r="L50" s="76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>
      <c r="A51" s="107"/>
      <c r="B51" s="107"/>
      <c r="C51" s="107"/>
      <c r="D51" s="107"/>
      <c r="E51" s="107"/>
      <c r="F51" s="107"/>
      <c r="G51" s="107"/>
      <c r="H51" s="107"/>
      <c r="I51" s="76"/>
      <c r="J51" s="76"/>
      <c r="K51" s="76"/>
      <c r="L51" s="7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</row>
    <row r="52" spans="1:55">
      <c r="A52" s="220" t="s">
        <v>124</v>
      </c>
      <c r="B52" s="2" t="s">
        <v>125</v>
      </c>
      <c r="C52" s="76"/>
      <c r="D52" s="76"/>
      <c r="E52" s="76"/>
      <c r="F52" s="76"/>
      <c r="G52" s="76"/>
      <c r="H52" s="236"/>
      <c r="I52" s="105">
        <v>0.1</v>
      </c>
      <c r="J52" s="2" t="s">
        <v>116</v>
      </c>
      <c r="K52" s="76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1:55">
      <c r="A53" s="281">
        <f>SQRT(A48^2)/(1-(A48^2))</f>
        <v>2.669569071467123</v>
      </c>
      <c r="B53" s="1" t="s">
        <v>121</v>
      </c>
      <c r="C53" s="76"/>
      <c r="D53" s="76"/>
      <c r="E53" s="76"/>
      <c r="F53" s="76"/>
      <c r="G53" s="76"/>
      <c r="H53" s="236"/>
      <c r="I53" s="105">
        <v>0.25</v>
      </c>
      <c r="J53" s="2" t="s">
        <v>119</v>
      </c>
      <c r="K53" s="76"/>
      <c r="L53" s="7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1:55">
      <c r="A54" s="243"/>
      <c r="B54" s="107"/>
      <c r="C54" s="107"/>
      <c r="D54" s="107"/>
      <c r="E54" s="107"/>
      <c r="F54" s="107"/>
      <c r="G54" s="107"/>
      <c r="H54" s="241"/>
      <c r="I54" s="105">
        <v>0.4</v>
      </c>
      <c r="J54" s="2" t="s">
        <v>123</v>
      </c>
      <c r="K54" s="76"/>
      <c r="L54" s="7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1:55">
      <c r="A55" s="107"/>
      <c r="B55" s="107"/>
      <c r="C55" s="107"/>
      <c r="D55" s="107"/>
      <c r="E55" s="107"/>
      <c r="F55" s="107"/>
      <c r="G55" s="107"/>
      <c r="H55" s="107"/>
      <c r="I55" s="76"/>
      <c r="J55" s="76"/>
      <c r="K55" s="76"/>
      <c r="L55" s="7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1:55">
      <c r="A56" s="220" t="s">
        <v>126</v>
      </c>
      <c r="B56" s="2" t="s">
        <v>127</v>
      </c>
      <c r="C56" s="76"/>
      <c r="D56" s="76"/>
      <c r="E56" s="76"/>
      <c r="F56" s="76"/>
      <c r="G56" s="76"/>
      <c r="H56" s="236"/>
      <c r="I56" s="76"/>
      <c r="J56" s="76"/>
      <c r="K56" s="76"/>
      <c r="L56" s="7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1:55">
      <c r="A57" s="281">
        <f>(B19-(B21*B30))/(B19+B24+B30)</f>
        <v>0.78940482475267992</v>
      </c>
      <c r="B57" s="1" t="s">
        <v>121</v>
      </c>
      <c r="C57" s="76"/>
      <c r="D57" s="76"/>
      <c r="E57" s="76"/>
      <c r="F57" s="76"/>
      <c r="G57" s="76"/>
      <c r="H57" s="236"/>
      <c r="I57" s="105">
        <v>0.01</v>
      </c>
      <c r="J57" s="2" t="s">
        <v>116</v>
      </c>
      <c r="K57" s="76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1:55">
      <c r="A58" s="245"/>
      <c r="B58" s="76"/>
      <c r="C58" s="76"/>
      <c r="D58" s="76"/>
      <c r="E58" s="76"/>
      <c r="F58" s="76"/>
      <c r="G58" s="76"/>
      <c r="H58" s="236"/>
      <c r="I58" s="105">
        <v>0.06</v>
      </c>
      <c r="J58" s="2" t="s">
        <v>119</v>
      </c>
      <c r="K58" s="76"/>
      <c r="L58" s="7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1:55">
      <c r="A59" s="246" t="s">
        <v>128</v>
      </c>
      <c r="B59" s="107"/>
      <c r="C59" s="107"/>
      <c r="D59" s="107"/>
      <c r="E59" s="107"/>
      <c r="F59" s="107"/>
      <c r="G59" s="107"/>
      <c r="H59" s="241"/>
      <c r="I59" s="105">
        <v>0.14000000000000001</v>
      </c>
      <c r="J59" s="2" t="s">
        <v>123</v>
      </c>
      <c r="K59" s="76"/>
      <c r="L59" s="7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1:5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1:5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1:55">
      <c r="A62" s="2" t="s">
        <v>129</v>
      </c>
      <c r="B62" s="2" t="s">
        <v>130</v>
      </c>
      <c r="C62" s="76"/>
      <c r="D62" s="76"/>
      <c r="E62" s="76"/>
      <c r="F62" s="76"/>
      <c r="G62" s="237" t="s">
        <v>131</v>
      </c>
      <c r="H62" s="76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1:55">
      <c r="A63" s="76"/>
      <c r="B63" s="76"/>
      <c r="C63" s="76"/>
      <c r="D63" s="2" t="s">
        <v>132</v>
      </c>
      <c r="E63" s="84">
        <f>B30/AP22</f>
        <v>1.4680000000000002E-4</v>
      </c>
      <c r="F63" s="76"/>
      <c r="G63" s="76"/>
      <c r="H63" s="76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1:55">
      <c r="A64" s="2" t="s">
        <v>133</v>
      </c>
      <c r="B64" s="176">
        <f>E64/SQRT(E63)</f>
        <v>10.729520763007763</v>
      </c>
      <c r="C64" s="76"/>
      <c r="D64" s="2" t="s">
        <v>134</v>
      </c>
      <c r="E64" s="84">
        <f>ABS(AP11-AP9)</f>
        <v>0.13</v>
      </c>
      <c r="F64" s="76"/>
      <c r="G64" s="76"/>
      <c r="H64" s="76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1:55">
      <c r="A65" s="2" t="s">
        <v>135</v>
      </c>
      <c r="B65" s="176">
        <f>E65/SQRT(E63)</f>
        <v>1.485625951801075</v>
      </c>
      <c r="C65" s="76"/>
      <c r="D65" s="2" t="s">
        <v>134</v>
      </c>
      <c r="E65" s="84">
        <f>ABS(AP9-AP7)</f>
        <v>1.8000000000000002E-2</v>
      </c>
      <c r="F65" s="76"/>
      <c r="G65" s="76"/>
      <c r="H65" s="76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>
      <c r="A66" s="2" t="s">
        <v>136</v>
      </c>
      <c r="B66" s="176">
        <f>E66/SQRT(E63)</f>
        <v>12.21514671480884</v>
      </c>
      <c r="C66" s="76"/>
      <c r="D66" s="2" t="s">
        <v>134</v>
      </c>
      <c r="E66" s="84">
        <f>ABS(AP11-AP7)</f>
        <v>0.14800000000000002</v>
      </c>
      <c r="F66" s="76"/>
      <c r="G66" s="76"/>
      <c r="H66" s="76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>
      <c r="A67" s="76"/>
      <c r="B67" s="76"/>
      <c r="C67" s="76"/>
      <c r="D67" s="76"/>
      <c r="E67" s="76"/>
      <c r="F67" s="76"/>
      <c r="G67" s="76"/>
      <c r="H67" s="76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55">
      <c r="A68" s="2" t="s">
        <v>137</v>
      </c>
      <c r="B68" s="237" t="s">
        <v>138</v>
      </c>
      <c r="C68" s="76"/>
      <c r="D68" s="76"/>
      <c r="E68" s="76"/>
      <c r="F68" s="76"/>
      <c r="G68" s="76"/>
      <c r="H68" s="76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55">
      <c r="A69" s="2" t="s">
        <v>172</v>
      </c>
      <c r="B69" s="84">
        <v>4.2300000000000004</v>
      </c>
      <c r="C69" s="76"/>
      <c r="D69" s="76"/>
      <c r="E69" s="76"/>
      <c r="F69" s="76"/>
      <c r="G69" s="76"/>
      <c r="H69" s="76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55">
      <c r="A70" s="247" t="s">
        <v>140</v>
      </c>
      <c r="B70" s="105">
        <v>4.2320000000000002</v>
      </c>
      <c r="C70" s="76"/>
      <c r="D70" s="76"/>
      <c r="E70" s="76"/>
      <c r="F70" s="76"/>
      <c r="G70" s="76"/>
      <c r="H70" s="76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55">
      <c r="A71" s="247" t="s">
        <v>141</v>
      </c>
      <c r="B71" s="105">
        <v>4.2329999999999997</v>
      </c>
      <c r="C71" s="76"/>
      <c r="D71" s="76"/>
      <c r="E71" s="76"/>
      <c r="F71" s="76"/>
      <c r="G71" s="76"/>
      <c r="H71" s="76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5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</row>
    <row r="73" spans="1:55">
      <c r="A73" s="204" t="s">
        <v>167</v>
      </c>
      <c r="B73" s="76"/>
      <c r="C73" s="204" t="s">
        <v>168</v>
      </c>
      <c r="D73" s="76"/>
      <c r="E73" s="2" t="s">
        <v>134</v>
      </c>
      <c r="F73" s="2" t="s">
        <v>130</v>
      </c>
      <c r="G73" s="76"/>
      <c r="H73" s="76"/>
      <c r="I73" s="2" t="s">
        <v>132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</row>
    <row r="74" spans="1:55" ht="15" customHeight="1">
      <c r="A74" s="282">
        <v>180</v>
      </c>
      <c r="B74" s="87">
        <f>AP7</f>
        <v>-9.6000000000000002E-2</v>
      </c>
      <c r="C74" s="282">
        <v>190</v>
      </c>
      <c r="D74" s="283">
        <f>AP13</f>
        <v>-8.199999999999999E-2</v>
      </c>
      <c r="E74" s="84">
        <f t="shared" ref="E74:E83" si="0">ABS(D74-B74)</f>
        <v>1.4000000000000012E-2</v>
      </c>
      <c r="F74" s="284">
        <f t="shared" ref="F74:F83" si="1">E74/SQRT(I74)</f>
        <v>1.155486851400837</v>
      </c>
      <c r="G74" s="76"/>
      <c r="H74" s="76"/>
      <c r="I74" s="285">
        <f>E63</f>
        <v>1.4680000000000002E-4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</row>
    <row r="75" spans="1:55" ht="15" customHeight="1">
      <c r="A75" s="282">
        <v>180</v>
      </c>
      <c r="B75" s="87">
        <f>AP7</f>
        <v>-9.6000000000000002E-2</v>
      </c>
      <c r="C75" s="286">
        <v>200</v>
      </c>
      <c r="D75" s="283">
        <f>AP9</f>
        <v>-7.8E-2</v>
      </c>
      <c r="E75" s="84">
        <f t="shared" si="0"/>
        <v>1.8000000000000002E-2</v>
      </c>
      <c r="F75" s="284">
        <f t="shared" si="1"/>
        <v>1.485625951801075</v>
      </c>
      <c r="G75" s="76"/>
      <c r="H75" s="76"/>
      <c r="I75" s="84">
        <f>I74</f>
        <v>1.4680000000000002E-4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</row>
    <row r="76" spans="1:55" ht="15" customHeight="1">
      <c r="A76" s="282">
        <v>180</v>
      </c>
      <c r="B76" s="87">
        <f>AP7</f>
        <v>-9.6000000000000002E-2</v>
      </c>
      <c r="C76" s="287">
        <v>210</v>
      </c>
      <c r="D76" s="283">
        <f>AP15</f>
        <v>-5.5999999999999994E-2</v>
      </c>
      <c r="E76" s="84">
        <f t="shared" si="0"/>
        <v>4.0000000000000008E-2</v>
      </c>
      <c r="F76" s="284">
        <f t="shared" si="1"/>
        <v>3.3013910040023893</v>
      </c>
      <c r="G76" s="76"/>
      <c r="H76" s="76"/>
      <c r="I76" s="84">
        <f>I74</f>
        <v>1.4680000000000002E-4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</row>
    <row r="77" spans="1:55" ht="15" customHeight="1">
      <c r="A77" s="282">
        <v>180</v>
      </c>
      <c r="B77" s="87">
        <f>AP7</f>
        <v>-9.6000000000000002E-2</v>
      </c>
      <c r="C77" s="288">
        <v>220</v>
      </c>
      <c r="D77" s="87">
        <f>AP11</f>
        <v>5.2000000000000005E-2</v>
      </c>
      <c r="E77" s="84">
        <f t="shared" si="0"/>
        <v>0.14800000000000002</v>
      </c>
      <c r="F77" s="284">
        <f t="shared" si="1"/>
        <v>12.21514671480884</v>
      </c>
      <c r="G77" s="76"/>
      <c r="H77" s="76"/>
      <c r="I77" s="285">
        <f>I74</f>
        <v>1.4680000000000002E-4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</row>
    <row r="78" spans="1:55" ht="15" customHeight="1">
      <c r="A78" s="286">
        <v>190</v>
      </c>
      <c r="B78" s="87">
        <f>AP13</f>
        <v>-8.199999999999999E-2</v>
      </c>
      <c r="C78" s="286">
        <v>200</v>
      </c>
      <c r="D78" s="283">
        <f>AP9</f>
        <v>-7.8E-2</v>
      </c>
      <c r="E78" s="84">
        <f t="shared" si="0"/>
        <v>3.9999999999999897E-3</v>
      </c>
      <c r="F78" s="284">
        <f t="shared" si="1"/>
        <v>0.33013910040023803</v>
      </c>
      <c r="G78" s="76"/>
      <c r="H78" s="76"/>
      <c r="I78" s="285">
        <f>I74</f>
        <v>1.4680000000000002E-4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</row>
    <row r="79" spans="1:55" ht="15" customHeight="1">
      <c r="A79" s="286">
        <v>190</v>
      </c>
      <c r="B79" s="87">
        <f>AP13</f>
        <v>-8.199999999999999E-2</v>
      </c>
      <c r="C79" s="287">
        <v>210</v>
      </c>
      <c r="D79" s="283">
        <f>AP15</f>
        <v>-5.5999999999999994E-2</v>
      </c>
      <c r="E79" s="84">
        <f t="shared" si="0"/>
        <v>2.5999999999999995E-2</v>
      </c>
      <c r="F79" s="284">
        <f t="shared" si="1"/>
        <v>2.1459041526015521</v>
      </c>
      <c r="G79" s="76"/>
      <c r="H79" s="76"/>
      <c r="I79" s="285">
        <f>I74</f>
        <v>1.4680000000000002E-4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</row>
    <row r="80" spans="1:55" ht="15" customHeight="1">
      <c r="A80" s="286">
        <v>190</v>
      </c>
      <c r="B80" s="87">
        <f>AP13</f>
        <v>-8.199999999999999E-2</v>
      </c>
      <c r="C80" s="288">
        <v>220</v>
      </c>
      <c r="D80" s="87">
        <f>AP11</f>
        <v>5.2000000000000005E-2</v>
      </c>
      <c r="E80" s="84">
        <f t="shared" si="0"/>
        <v>0.13400000000000001</v>
      </c>
      <c r="F80" s="284">
        <f t="shared" si="1"/>
        <v>11.059659863408003</v>
      </c>
      <c r="G80" s="76"/>
      <c r="H80" s="76"/>
      <c r="I80" s="285">
        <f>I74</f>
        <v>1.4680000000000002E-4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</row>
    <row r="81" spans="1:55" ht="15" customHeight="1">
      <c r="A81" s="288">
        <v>200</v>
      </c>
      <c r="B81" s="87">
        <f>AP9</f>
        <v>-7.8E-2</v>
      </c>
      <c r="C81" s="287">
        <v>210</v>
      </c>
      <c r="D81" s="283">
        <f>AP15</f>
        <v>-5.5999999999999994E-2</v>
      </c>
      <c r="E81" s="84">
        <f t="shared" si="0"/>
        <v>2.2000000000000006E-2</v>
      </c>
      <c r="F81" s="284">
        <f t="shared" si="1"/>
        <v>1.8157650522013142</v>
      </c>
      <c r="G81" s="76"/>
      <c r="H81" s="76"/>
      <c r="I81" s="285">
        <f>I74</f>
        <v>1.4680000000000002E-4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</row>
    <row r="82" spans="1:55" ht="15" customHeight="1">
      <c r="A82" s="288">
        <v>200</v>
      </c>
      <c r="B82" s="87">
        <f>AP9</f>
        <v>-7.8E-2</v>
      </c>
      <c r="C82" s="288">
        <v>220</v>
      </c>
      <c r="D82" s="87">
        <f>AP11</f>
        <v>5.2000000000000005E-2</v>
      </c>
      <c r="E82" s="84">
        <f t="shared" si="0"/>
        <v>0.13</v>
      </c>
      <c r="F82" s="284">
        <f t="shared" si="1"/>
        <v>10.729520763007763</v>
      </c>
      <c r="G82" s="76"/>
      <c r="H82" s="76"/>
      <c r="I82" s="285">
        <f>I74</f>
        <v>1.4680000000000002E-4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</row>
    <row r="83" spans="1:55" ht="15" customHeight="1">
      <c r="A83" s="289">
        <v>210</v>
      </c>
      <c r="B83" s="87">
        <f>AP15</f>
        <v>-5.5999999999999994E-2</v>
      </c>
      <c r="C83" s="288">
        <v>220</v>
      </c>
      <c r="D83" s="87">
        <f>AP11</f>
        <v>5.2000000000000005E-2</v>
      </c>
      <c r="E83" s="84">
        <f t="shared" si="0"/>
        <v>0.108</v>
      </c>
      <c r="F83" s="284">
        <f t="shared" si="1"/>
        <v>8.9137557108064485</v>
      </c>
      <c r="G83" s="76"/>
      <c r="H83" s="76"/>
      <c r="I83" s="285">
        <f>I74</f>
        <v>1.4680000000000002E-4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</row>
    <row r="84" spans="1:5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</row>
    <row r="85" spans="1:5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</row>
    <row r="86" spans="1:5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</row>
    <row r="87" spans="1:5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</row>
    <row r="88" spans="1:5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</row>
    <row r="89" spans="1:5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</row>
    <row r="90" spans="1:5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1:5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1:5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1:5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1:5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1:5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1:5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1:5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1:5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1:5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1:5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</row>
    <row r="104" spans="1:55">
      <c r="A104" s="204"/>
      <c r="B104" s="300">
        <v>1</v>
      </c>
      <c r="C104" s="301"/>
      <c r="D104" s="301"/>
      <c r="E104" s="301"/>
      <c r="F104" s="301"/>
      <c r="G104" s="301"/>
      <c r="H104" s="301"/>
      <c r="I104" s="301"/>
      <c r="J104" s="301"/>
      <c r="K104" s="302"/>
      <c r="L104" s="303">
        <v>2</v>
      </c>
      <c r="M104" s="299"/>
      <c r="N104" s="299"/>
      <c r="O104" s="299"/>
      <c r="P104" s="299"/>
      <c r="Q104" s="299"/>
      <c r="R104" s="299"/>
      <c r="S104" s="299"/>
      <c r="T104" s="299"/>
      <c r="U104" s="299"/>
      <c r="V104" s="300">
        <v>3</v>
      </c>
      <c r="W104" s="301"/>
      <c r="X104" s="301"/>
      <c r="Y104" s="301"/>
      <c r="Z104" s="301"/>
      <c r="AA104" s="301"/>
      <c r="AB104" s="301"/>
      <c r="AC104" s="301"/>
      <c r="AD104" s="301"/>
      <c r="AE104" s="302"/>
      <c r="AF104" s="303">
        <v>4</v>
      </c>
      <c r="AG104" s="299"/>
      <c r="AH104" s="299"/>
      <c r="AI104" s="299"/>
      <c r="AJ104" s="299"/>
      <c r="AK104" s="299"/>
      <c r="AL104" s="299"/>
      <c r="AM104" s="299"/>
      <c r="AN104" s="299"/>
      <c r="AO104" s="299"/>
      <c r="AP104" s="300">
        <v>5</v>
      </c>
      <c r="AQ104" s="301"/>
      <c r="AR104" s="301"/>
      <c r="AS104" s="301"/>
      <c r="AT104" s="301"/>
      <c r="AU104" s="301"/>
      <c r="AV104" s="301"/>
      <c r="AW104" s="301"/>
      <c r="AX104" s="301"/>
      <c r="AY104" s="302"/>
      <c r="AZ104" s="204"/>
      <c r="BA104" s="204"/>
      <c r="BB104" s="204"/>
      <c r="BC104" s="204"/>
    </row>
    <row r="105" spans="1:55">
      <c r="A105" s="248"/>
      <c r="B105" s="249" t="s">
        <v>142</v>
      </c>
      <c r="C105" s="248" t="s">
        <v>143</v>
      </c>
      <c r="D105" s="248" t="s">
        <v>144</v>
      </c>
      <c r="E105" s="248" t="s">
        <v>145</v>
      </c>
      <c r="F105" s="250" t="s">
        <v>146</v>
      </c>
      <c r="G105" s="248" t="s">
        <v>147</v>
      </c>
      <c r="H105" s="248" t="s">
        <v>148</v>
      </c>
      <c r="I105" s="248" t="s">
        <v>149</v>
      </c>
      <c r="J105" s="248" t="s">
        <v>150</v>
      </c>
      <c r="K105" s="251" t="s">
        <v>13</v>
      </c>
      <c r="L105" s="249" t="s">
        <v>142</v>
      </c>
      <c r="M105" s="248" t="s">
        <v>143</v>
      </c>
      <c r="N105" s="248" t="s">
        <v>144</v>
      </c>
      <c r="O105" s="248" t="s">
        <v>145</v>
      </c>
      <c r="P105" s="250" t="s">
        <v>146</v>
      </c>
      <c r="Q105" s="248" t="s">
        <v>147</v>
      </c>
      <c r="R105" s="248" t="s">
        <v>148</v>
      </c>
      <c r="S105" s="248" t="s">
        <v>149</v>
      </c>
      <c r="T105" s="248" t="s">
        <v>150</v>
      </c>
      <c r="U105" s="251" t="s">
        <v>13</v>
      </c>
      <c r="V105" s="249" t="s">
        <v>142</v>
      </c>
      <c r="W105" s="248" t="s">
        <v>143</v>
      </c>
      <c r="X105" s="248" t="s">
        <v>144</v>
      </c>
      <c r="Y105" s="248" t="s">
        <v>145</v>
      </c>
      <c r="Z105" s="250" t="s">
        <v>146</v>
      </c>
      <c r="AA105" s="248" t="s">
        <v>147</v>
      </c>
      <c r="AB105" s="248" t="s">
        <v>148</v>
      </c>
      <c r="AC105" s="248" t="s">
        <v>149</v>
      </c>
      <c r="AD105" s="248" t="s">
        <v>150</v>
      </c>
      <c r="AE105" s="251" t="s">
        <v>13</v>
      </c>
      <c r="AF105" s="249" t="s">
        <v>142</v>
      </c>
      <c r="AG105" s="248" t="s">
        <v>143</v>
      </c>
      <c r="AH105" s="248" t="s">
        <v>144</v>
      </c>
      <c r="AI105" s="248" t="s">
        <v>145</v>
      </c>
      <c r="AJ105" s="251" t="s">
        <v>13</v>
      </c>
      <c r="AK105" s="248" t="s">
        <v>147</v>
      </c>
      <c r="AL105" s="248" t="s">
        <v>148</v>
      </c>
      <c r="AM105" s="248" t="s">
        <v>149</v>
      </c>
      <c r="AN105" s="248" t="s">
        <v>150</v>
      </c>
      <c r="AO105" s="251" t="s">
        <v>13</v>
      </c>
      <c r="AP105" s="249" t="s">
        <v>142</v>
      </c>
      <c r="AQ105" s="248" t="s">
        <v>143</v>
      </c>
      <c r="AR105" s="248" t="s">
        <v>144</v>
      </c>
      <c r="AS105" s="248" t="s">
        <v>145</v>
      </c>
      <c r="AT105" s="251" t="s">
        <v>13</v>
      </c>
      <c r="AU105" s="248" t="s">
        <v>147</v>
      </c>
      <c r="AV105" s="248" t="s">
        <v>148</v>
      </c>
      <c r="AW105" s="248" t="s">
        <v>149</v>
      </c>
      <c r="AX105" s="248" t="s">
        <v>150</v>
      </c>
      <c r="AY105" s="252" t="s">
        <v>13</v>
      </c>
      <c r="AZ105" s="248"/>
      <c r="BA105" s="248"/>
      <c r="BB105" s="248"/>
      <c r="BC105" s="248"/>
    </row>
    <row r="106" spans="1:55">
      <c r="A106" s="253" t="s">
        <v>151</v>
      </c>
      <c r="B106" s="254">
        <v>29.95</v>
      </c>
      <c r="C106" s="253">
        <v>29.96</v>
      </c>
      <c r="D106" s="253">
        <v>29.9</v>
      </c>
      <c r="E106" s="253">
        <v>29.91</v>
      </c>
      <c r="F106" s="250">
        <f t="shared" ref="F106:F107" si="2">AVERAGE(B106:E106)</f>
        <v>29.93</v>
      </c>
      <c r="G106" s="253">
        <v>30.14</v>
      </c>
      <c r="H106" s="253">
        <v>30.18</v>
      </c>
      <c r="I106" s="253">
        <v>30.04</v>
      </c>
      <c r="J106" s="253">
        <v>30.06</v>
      </c>
      <c r="K106" s="255">
        <f t="shared" ref="K106:K107" si="3">AVERAGE(G106:J106)</f>
        <v>30.105</v>
      </c>
      <c r="L106" s="256">
        <v>29.98</v>
      </c>
      <c r="M106" s="208">
        <v>29.96</v>
      </c>
      <c r="N106" s="208">
        <v>29.88</v>
      </c>
      <c r="O106" s="208">
        <v>29.89</v>
      </c>
      <c r="P106" s="250">
        <f t="shared" ref="P106:P107" si="4">AVERAGE(L106:O106)</f>
        <v>29.927499999999998</v>
      </c>
      <c r="Q106" s="2">
        <v>30.09</v>
      </c>
      <c r="R106" s="2">
        <v>30.16</v>
      </c>
      <c r="S106" s="2">
        <v>30.02</v>
      </c>
      <c r="T106" s="257">
        <v>30.04</v>
      </c>
      <c r="U106" s="255">
        <f t="shared" ref="U106:U107" si="5">AVERAGE(Q106:T106)</f>
        <v>30.077500000000001</v>
      </c>
      <c r="V106" s="256">
        <v>29.92</v>
      </c>
      <c r="W106" s="208">
        <v>29.92</v>
      </c>
      <c r="X106" s="208">
        <v>29.85</v>
      </c>
      <c r="Y106" s="208">
        <v>29.83</v>
      </c>
      <c r="Z106" s="250">
        <f t="shared" ref="Z106:Z107" si="6">AVERAGE(V106:Y106)</f>
        <v>29.88</v>
      </c>
      <c r="AA106" s="2">
        <v>30.12</v>
      </c>
      <c r="AB106" s="2">
        <v>30.14</v>
      </c>
      <c r="AC106" s="2">
        <v>30.03</v>
      </c>
      <c r="AD106" s="257">
        <v>30.01</v>
      </c>
      <c r="AE106" s="255">
        <f t="shared" ref="AE106:AE107" si="7">AVERAGE(AA106:AD106)</f>
        <v>30.075000000000003</v>
      </c>
      <c r="AF106" s="256">
        <v>29.95</v>
      </c>
      <c r="AG106" s="208">
        <v>29.94</v>
      </c>
      <c r="AH106" s="208">
        <v>29.85</v>
      </c>
      <c r="AI106" s="208">
        <v>29.86</v>
      </c>
      <c r="AJ106" s="255">
        <f t="shared" ref="AJ106:AJ107" si="8">AVERAGE(AF106:AI106)</f>
        <v>29.900000000000002</v>
      </c>
      <c r="AK106" s="2">
        <v>30.2</v>
      </c>
      <c r="AL106" s="2">
        <v>30.15</v>
      </c>
      <c r="AM106" s="2">
        <v>30.01</v>
      </c>
      <c r="AN106" s="257">
        <v>30.02</v>
      </c>
      <c r="AO106" s="255">
        <f t="shared" ref="AO106:AO107" si="9">AVERAGE(AK106:AN106)</f>
        <v>30.094999999999999</v>
      </c>
      <c r="AP106" s="256">
        <v>29.92</v>
      </c>
      <c r="AQ106" s="208">
        <v>29.9</v>
      </c>
      <c r="AR106" s="208">
        <v>29.8</v>
      </c>
      <c r="AS106" s="208">
        <v>29.83</v>
      </c>
      <c r="AT106" s="255">
        <f t="shared" ref="AT106:AT107" si="10">AVERAGE(AP106:AS106)</f>
        <v>29.862500000000001</v>
      </c>
      <c r="AU106" s="29">
        <v>30.11</v>
      </c>
      <c r="AV106" s="29">
        <v>30.11</v>
      </c>
      <c r="AW106" s="29">
        <v>30.02</v>
      </c>
      <c r="AX106" s="258">
        <v>30</v>
      </c>
      <c r="AY106" s="250">
        <f t="shared" ref="AY106:AY107" si="11">AVERAGE(AU106:AX106)</f>
        <v>30.06</v>
      </c>
      <c r="AZ106" s="2"/>
      <c r="BA106" s="2"/>
      <c r="BB106" s="2"/>
      <c r="BC106" s="2"/>
    </row>
    <row r="107" spans="1:55">
      <c r="A107" s="2" t="s">
        <v>152</v>
      </c>
      <c r="B107" s="259">
        <v>29.86</v>
      </c>
      <c r="C107" s="2">
        <v>29.75</v>
      </c>
      <c r="D107" s="260">
        <v>29.86326</v>
      </c>
      <c r="E107" s="261">
        <v>29.678239999999999</v>
      </c>
      <c r="F107" s="250">
        <f t="shared" si="2"/>
        <v>29.787875</v>
      </c>
      <c r="G107" s="261">
        <v>30.02</v>
      </c>
      <c r="H107" s="261">
        <v>30.17</v>
      </c>
      <c r="I107" s="261">
        <v>30.075700000000001</v>
      </c>
      <c r="J107" s="261">
        <v>29.933199999999999</v>
      </c>
      <c r="K107" s="255">
        <f t="shared" si="3"/>
        <v>30.049724999999999</v>
      </c>
      <c r="L107" s="114">
        <v>29.74</v>
      </c>
      <c r="M107" s="84">
        <v>29.86</v>
      </c>
      <c r="N107" s="114">
        <v>29.701419999999999</v>
      </c>
      <c r="O107" s="84">
        <v>29.853339999999999</v>
      </c>
      <c r="P107" s="250">
        <f t="shared" si="4"/>
        <v>29.788689999999999</v>
      </c>
      <c r="Q107" s="84">
        <v>29.94</v>
      </c>
      <c r="R107" s="84">
        <v>30.06</v>
      </c>
      <c r="S107" s="84">
        <v>29.936800000000002</v>
      </c>
      <c r="T107" s="84">
        <v>30.058800000000002</v>
      </c>
      <c r="U107" s="255">
        <f t="shared" si="5"/>
        <v>29.998900000000003</v>
      </c>
      <c r="V107" s="114">
        <v>29.78</v>
      </c>
      <c r="W107" s="84">
        <v>29.89</v>
      </c>
      <c r="X107" s="114">
        <v>29.776260000000001</v>
      </c>
      <c r="Y107" s="84">
        <v>29.891010000000001</v>
      </c>
      <c r="Z107" s="250">
        <f t="shared" si="6"/>
        <v>29.834317499999997</v>
      </c>
      <c r="AA107" s="84">
        <v>29.96</v>
      </c>
      <c r="AB107" s="84">
        <v>30.09</v>
      </c>
      <c r="AC107" s="84">
        <v>29.962399999999999</v>
      </c>
      <c r="AD107" s="84">
        <v>30.086600000000001</v>
      </c>
      <c r="AE107" s="255">
        <f t="shared" si="7"/>
        <v>30.024750000000001</v>
      </c>
      <c r="AF107" s="114">
        <v>29.79</v>
      </c>
      <c r="AG107" s="84">
        <v>29.86</v>
      </c>
      <c r="AH107" s="114">
        <v>29.775680000000001</v>
      </c>
      <c r="AI107" s="84">
        <v>29.871690000000001</v>
      </c>
      <c r="AJ107" s="255">
        <f t="shared" si="8"/>
        <v>29.8243425</v>
      </c>
      <c r="AK107" s="84">
        <v>30.13</v>
      </c>
      <c r="AL107" s="84">
        <v>30.05</v>
      </c>
      <c r="AM107" s="84">
        <v>30.000399999999999</v>
      </c>
      <c r="AN107" s="84">
        <v>30.078199999999999</v>
      </c>
      <c r="AO107" s="255">
        <f t="shared" si="9"/>
        <v>30.064649999999997</v>
      </c>
      <c r="AP107" s="117">
        <v>29.83</v>
      </c>
      <c r="AQ107" s="88">
        <v>29.73</v>
      </c>
      <c r="AR107" s="117">
        <v>29.82658</v>
      </c>
      <c r="AS107" s="88">
        <v>29.735939999999999</v>
      </c>
      <c r="AT107" s="255">
        <f t="shared" si="10"/>
        <v>29.780630000000002</v>
      </c>
      <c r="AU107" s="88">
        <v>30.12</v>
      </c>
      <c r="AV107" s="88">
        <v>30.01</v>
      </c>
      <c r="AW107" s="88">
        <v>30.0669</v>
      </c>
      <c r="AX107" s="88">
        <v>29.955100000000002</v>
      </c>
      <c r="AY107" s="250">
        <f t="shared" si="11"/>
        <v>30.038</v>
      </c>
      <c r="AZ107" s="2"/>
      <c r="BA107" s="2"/>
      <c r="BB107" s="2"/>
      <c r="BC107" s="2"/>
    </row>
    <row r="108" spans="1:55">
      <c r="A108" s="64" t="s">
        <v>153</v>
      </c>
      <c r="B108" s="262"/>
      <c r="C108" s="64"/>
      <c r="D108" s="64"/>
      <c r="E108" s="64"/>
      <c r="F108" s="263">
        <f>F107-F106</f>
        <v>-0.14212500000000006</v>
      </c>
      <c r="G108" s="26"/>
      <c r="H108" s="26"/>
      <c r="I108" s="26"/>
      <c r="J108" s="26"/>
      <c r="K108" s="263">
        <f>K107-K106</f>
        <v>-5.5275000000001739E-2</v>
      </c>
      <c r="L108" s="64"/>
      <c r="M108" s="64"/>
      <c r="N108" s="64"/>
      <c r="O108" s="64"/>
      <c r="P108" s="263">
        <f>P107-P106</f>
        <v>-0.13880999999999943</v>
      </c>
      <c r="Q108" s="64"/>
      <c r="R108" s="64"/>
      <c r="S108" s="64"/>
      <c r="T108" s="64"/>
      <c r="U108" s="263">
        <f>U107-U106</f>
        <v>-7.8599999999998005E-2</v>
      </c>
      <c r="V108" s="262"/>
      <c r="W108" s="64"/>
      <c r="X108" s="64"/>
      <c r="Y108" s="64"/>
      <c r="Z108" s="263">
        <f>Z107-Z106</f>
        <v>-4.5682500000001625E-2</v>
      </c>
      <c r="AA108" s="64"/>
      <c r="AB108" s="64"/>
      <c r="AC108" s="64"/>
      <c r="AD108" s="64"/>
      <c r="AE108" s="263">
        <f>AE107-AE106</f>
        <v>-5.0250000000001904E-2</v>
      </c>
      <c r="AF108" s="64"/>
      <c r="AG108" s="64"/>
      <c r="AH108" s="64"/>
      <c r="AI108" s="64"/>
      <c r="AJ108" s="263">
        <f>AJ107-AJ106</f>
        <v>-7.5657500000001932E-2</v>
      </c>
      <c r="AK108" s="64"/>
      <c r="AL108" s="64"/>
      <c r="AM108" s="64"/>
      <c r="AN108" s="64"/>
      <c r="AO108" s="263">
        <f>AO107-AO106</f>
        <v>-3.0350000000002098E-2</v>
      </c>
      <c r="AP108" s="262"/>
      <c r="AQ108" s="64"/>
      <c r="AR108" s="64"/>
      <c r="AS108" s="64"/>
      <c r="AT108" s="263">
        <f>AT107-AT106</f>
        <v>-8.1869999999998555E-2</v>
      </c>
      <c r="AU108" s="64"/>
      <c r="AV108" s="64"/>
      <c r="AW108" s="64"/>
      <c r="AX108" s="64"/>
      <c r="AY108" s="263">
        <f>AY107-AY106</f>
        <v>-2.1999999999998465E-2</v>
      </c>
      <c r="AZ108" s="64"/>
      <c r="BA108" s="64"/>
      <c r="BB108" s="64"/>
      <c r="BC108" s="64"/>
    </row>
    <row r="109" spans="1:55">
      <c r="A109" s="2">
        <v>180</v>
      </c>
      <c r="B109" s="259" t="s">
        <v>154</v>
      </c>
      <c r="C109" s="2"/>
      <c r="D109" s="2"/>
      <c r="E109" s="2"/>
      <c r="F109" s="250">
        <f>100*F108/F106</f>
        <v>-0.47485800200467776</v>
      </c>
      <c r="G109" s="29"/>
      <c r="H109" s="29"/>
      <c r="I109" s="29"/>
      <c r="J109" s="29"/>
      <c r="K109" s="250">
        <f>100*K108/K106</f>
        <v>-0.1836073741903396</v>
      </c>
      <c r="L109" s="2"/>
      <c r="M109" s="2"/>
      <c r="N109" s="2"/>
      <c r="O109" s="2"/>
      <c r="P109" s="250">
        <f>100*P108/P106</f>
        <v>-0.46382090050956293</v>
      </c>
      <c r="Q109" s="2"/>
      <c r="R109" s="2"/>
      <c r="S109" s="2"/>
      <c r="T109" s="2"/>
      <c r="U109" s="250">
        <f>100*U108/U106</f>
        <v>-0.26132491064748736</v>
      </c>
      <c r="V109" s="259"/>
      <c r="W109" s="2"/>
      <c r="X109" s="2"/>
      <c r="Y109" s="2"/>
      <c r="Z109" s="250">
        <f>100*Z108/Z106</f>
        <v>-0.1528865461847444</v>
      </c>
      <c r="AA109" s="2"/>
      <c r="AB109" s="2"/>
      <c r="AC109" s="2"/>
      <c r="AD109" s="2"/>
      <c r="AE109" s="250">
        <f>100*AE108/AE106</f>
        <v>-0.16708229426434545</v>
      </c>
      <c r="AF109" s="2"/>
      <c r="AG109" s="2"/>
      <c r="AH109" s="2"/>
      <c r="AI109" s="2"/>
      <c r="AJ109" s="250">
        <f>100*AJ108/AJ106</f>
        <v>-0.2530351170568626</v>
      </c>
      <c r="AK109" s="2"/>
      <c r="AL109" s="2"/>
      <c r="AM109" s="2"/>
      <c r="AN109" s="2"/>
      <c r="AO109" s="250">
        <f>100*AO108/AO106</f>
        <v>-0.10084731683004519</v>
      </c>
      <c r="AP109" s="259"/>
      <c r="AQ109" s="2"/>
      <c r="AR109" s="2"/>
      <c r="AS109" s="2"/>
      <c r="AT109" s="250">
        <f>100*AT108/AT106</f>
        <v>-0.27415655085809476</v>
      </c>
      <c r="AU109" s="2"/>
      <c r="AV109" s="2"/>
      <c r="AW109" s="2"/>
      <c r="AX109" s="2"/>
      <c r="AY109" s="250">
        <f>100*AY108/AY106</f>
        <v>-7.3186959414499222E-2</v>
      </c>
      <c r="AZ109" s="2"/>
      <c r="BA109" s="2"/>
      <c r="BB109" s="2"/>
      <c r="BC109" s="2"/>
    </row>
    <row r="110" spans="1:55">
      <c r="A110" s="253" t="s">
        <v>155</v>
      </c>
      <c r="B110" s="264">
        <v>29.97</v>
      </c>
      <c r="C110" s="265">
        <v>29.98</v>
      </c>
      <c r="D110" s="265">
        <v>29.95</v>
      </c>
      <c r="E110" s="265">
        <v>29.91</v>
      </c>
      <c r="F110" s="266">
        <f t="shared" ref="F110:F111" si="12">AVERAGE(B110:E110)</f>
        <v>29.952500000000001</v>
      </c>
      <c r="G110" s="267">
        <v>30.2</v>
      </c>
      <c r="H110" s="267">
        <v>30.28</v>
      </c>
      <c r="I110" s="267">
        <v>30.16</v>
      </c>
      <c r="J110" s="267">
        <v>30.1</v>
      </c>
      <c r="K110" s="268">
        <f t="shared" ref="K110:K111" si="13">AVERAGE(G110:J110)</f>
        <v>30.185000000000002</v>
      </c>
      <c r="L110" s="265">
        <v>29.99</v>
      </c>
      <c r="M110" s="265">
        <v>30.03</v>
      </c>
      <c r="N110" s="265">
        <v>29.96</v>
      </c>
      <c r="O110" s="265">
        <v>29.97</v>
      </c>
      <c r="P110" s="266">
        <f t="shared" ref="P110:P111" si="14">AVERAGE(L110:O110)</f>
        <v>29.987499999999997</v>
      </c>
      <c r="Q110" s="267">
        <v>30.26</v>
      </c>
      <c r="R110" s="267">
        <v>30.32</v>
      </c>
      <c r="S110" s="267">
        <v>30.18</v>
      </c>
      <c r="T110" s="267">
        <v>30.08</v>
      </c>
      <c r="U110" s="268">
        <f t="shared" ref="U110:U111" si="15">AVERAGE(Q110:T110)</f>
        <v>30.209999999999997</v>
      </c>
      <c r="V110" s="265">
        <v>30.07</v>
      </c>
      <c r="W110" s="265">
        <v>30.08</v>
      </c>
      <c r="X110" s="265">
        <v>30</v>
      </c>
      <c r="Y110" s="265">
        <v>30.01</v>
      </c>
      <c r="Z110" s="266">
        <f t="shared" ref="Z110:Z111" si="16">AVERAGE(V110:Y110)</f>
        <v>30.040000000000003</v>
      </c>
      <c r="AA110" s="267">
        <v>30.3</v>
      </c>
      <c r="AB110" s="267">
        <v>30.33</v>
      </c>
      <c r="AC110" s="267">
        <v>30.2</v>
      </c>
      <c r="AD110" s="267">
        <v>30.11</v>
      </c>
      <c r="AE110" s="268">
        <f t="shared" ref="AE110:AE111" si="17">AVERAGE(AA110:AD110)</f>
        <v>30.234999999999999</v>
      </c>
      <c r="AF110" s="265">
        <v>30.07</v>
      </c>
      <c r="AG110" s="265">
        <v>30.07</v>
      </c>
      <c r="AH110" s="265">
        <v>30.01</v>
      </c>
      <c r="AI110" s="265">
        <v>29.99</v>
      </c>
      <c r="AJ110" s="268">
        <f t="shared" ref="AJ110:AJ111" si="18">AVERAGE(AF110:AI110)</f>
        <v>30.035</v>
      </c>
      <c r="AK110" s="267">
        <v>30.32</v>
      </c>
      <c r="AL110" s="267">
        <v>30.25</v>
      </c>
      <c r="AM110" s="267">
        <v>30.15</v>
      </c>
      <c r="AN110" s="267">
        <v>30.19</v>
      </c>
      <c r="AO110" s="268">
        <f t="shared" ref="AO110:AO111" si="19">AVERAGE(AK110:AN110)</f>
        <v>30.227499999999999</v>
      </c>
      <c r="AP110" s="265">
        <v>30.04</v>
      </c>
      <c r="AQ110" s="265">
        <v>30.03</v>
      </c>
      <c r="AR110" s="265">
        <v>29.99</v>
      </c>
      <c r="AS110" s="265">
        <v>29.98</v>
      </c>
      <c r="AT110" s="268">
        <f t="shared" ref="AT110:AT111" si="20">AVERAGE(AP110:AS110)</f>
        <v>30.01</v>
      </c>
      <c r="AU110" s="269">
        <v>30.33</v>
      </c>
      <c r="AV110" s="269">
        <v>30.25</v>
      </c>
      <c r="AW110" s="269">
        <v>30.12</v>
      </c>
      <c r="AX110" s="269">
        <v>30.18</v>
      </c>
      <c r="AY110" s="266">
        <f t="shared" ref="AY110:AY111" si="21">AVERAGE(AU110:AX110)</f>
        <v>30.22</v>
      </c>
      <c r="AZ110" s="2"/>
      <c r="BA110" s="2"/>
      <c r="BB110" s="2"/>
      <c r="BC110" s="2"/>
    </row>
    <row r="111" spans="1:55">
      <c r="A111" s="2" t="s">
        <v>156</v>
      </c>
      <c r="B111" s="270">
        <v>29.82</v>
      </c>
      <c r="C111" s="24">
        <v>29.869309999999999</v>
      </c>
      <c r="D111" s="105">
        <v>29.94</v>
      </c>
      <c r="E111" s="25">
        <v>29.94068</v>
      </c>
      <c r="F111" s="266">
        <f t="shared" si="12"/>
        <v>29.892497500000001</v>
      </c>
      <c r="G111" s="105">
        <v>30.24</v>
      </c>
      <c r="H111" s="25">
        <v>30.1419</v>
      </c>
      <c r="I111" s="105">
        <v>30.36</v>
      </c>
      <c r="J111" s="25">
        <v>30.264199999999999</v>
      </c>
      <c r="K111" s="268">
        <f t="shared" si="13"/>
        <v>30.251525000000001</v>
      </c>
      <c r="L111" s="105">
        <v>29.87</v>
      </c>
      <c r="M111" s="105">
        <v>29.92</v>
      </c>
      <c r="N111" s="114">
        <v>29.869299999999999</v>
      </c>
      <c r="O111" s="84">
        <v>29.927810000000001</v>
      </c>
      <c r="P111" s="266">
        <f t="shared" si="14"/>
        <v>29.896777499999999</v>
      </c>
      <c r="Q111" s="105">
        <v>30.16</v>
      </c>
      <c r="R111" s="105">
        <v>30.26</v>
      </c>
      <c r="S111" s="84">
        <v>30.121600000000001</v>
      </c>
      <c r="T111" s="84">
        <v>30.228400000000001</v>
      </c>
      <c r="U111" s="268">
        <f t="shared" si="15"/>
        <v>30.192500000000003</v>
      </c>
      <c r="V111" s="105">
        <v>29.94</v>
      </c>
      <c r="W111" s="105">
        <v>30</v>
      </c>
      <c r="X111" s="114">
        <v>29.939969999999999</v>
      </c>
      <c r="Y111" s="84">
        <v>29.9954</v>
      </c>
      <c r="Z111" s="266">
        <f t="shared" si="16"/>
        <v>29.968842500000001</v>
      </c>
      <c r="AA111" s="105">
        <v>30.22</v>
      </c>
      <c r="AB111" s="105">
        <v>30.34</v>
      </c>
      <c r="AC111" s="84">
        <v>30.186800000000002</v>
      </c>
      <c r="AD111" s="84">
        <v>30.3095</v>
      </c>
      <c r="AE111" s="268">
        <f t="shared" si="17"/>
        <v>30.264075000000002</v>
      </c>
      <c r="AF111" s="105">
        <v>29.91</v>
      </c>
      <c r="AG111" s="105">
        <v>29.97</v>
      </c>
      <c r="AH111" s="114">
        <v>29.91488</v>
      </c>
      <c r="AI111" s="84">
        <v>29.964030000000001</v>
      </c>
      <c r="AJ111" s="268">
        <f t="shared" si="18"/>
        <v>29.939727499999996</v>
      </c>
      <c r="AK111" s="105">
        <v>30.19</v>
      </c>
      <c r="AL111" s="105">
        <v>30.29</v>
      </c>
      <c r="AM111" s="84">
        <v>30.193000000000001</v>
      </c>
      <c r="AN111" s="84">
        <v>30.286999999999999</v>
      </c>
      <c r="AO111" s="268">
        <f t="shared" si="19"/>
        <v>30.240000000000002</v>
      </c>
      <c r="AP111" s="105">
        <v>29.9</v>
      </c>
      <c r="AQ111" s="105">
        <v>29.97</v>
      </c>
      <c r="AR111" s="117">
        <v>29.912990000000001</v>
      </c>
      <c r="AS111" s="88">
        <v>29.99221</v>
      </c>
      <c r="AT111" s="268">
        <f t="shared" si="20"/>
        <v>29.9438</v>
      </c>
      <c r="AU111" s="105">
        <v>30.21</v>
      </c>
      <c r="AV111" s="105">
        <v>30.37</v>
      </c>
      <c r="AW111" s="88">
        <v>30.214400000000001</v>
      </c>
      <c r="AX111" s="88">
        <v>30.366299999999999</v>
      </c>
      <c r="AY111" s="266">
        <f t="shared" si="21"/>
        <v>30.290174999999998</v>
      </c>
      <c r="AZ111" s="2"/>
      <c r="BA111" s="2"/>
      <c r="BB111" s="2"/>
      <c r="BC111" s="2"/>
    </row>
    <row r="112" spans="1:55">
      <c r="A112" s="2"/>
      <c r="B112" s="259"/>
      <c r="C112" s="2"/>
      <c r="D112" s="2"/>
      <c r="E112" s="2"/>
      <c r="F112" s="263">
        <f>F111-F110</f>
        <v>-6.0002499999999515E-2</v>
      </c>
      <c r="G112" s="2"/>
      <c r="H112" s="2"/>
      <c r="I112" s="2"/>
      <c r="J112" s="2"/>
      <c r="K112" s="263">
        <f>K111-K110</f>
        <v>6.6524999999998613E-2</v>
      </c>
      <c r="L112" s="2"/>
      <c r="M112" s="2"/>
      <c r="N112" s="2"/>
      <c r="O112" s="2"/>
      <c r="P112" s="263">
        <f>P111-P110</f>
        <v>-9.0722499999998263E-2</v>
      </c>
      <c r="Q112" s="2"/>
      <c r="R112" s="2"/>
      <c r="S112" s="2"/>
      <c r="T112" s="2"/>
      <c r="U112" s="263">
        <f>U111-U110</f>
        <v>-1.7499999999994742E-2</v>
      </c>
      <c r="V112" s="259"/>
      <c r="W112" s="2"/>
      <c r="X112" s="2"/>
      <c r="Y112" s="2"/>
      <c r="Z112" s="263">
        <f>Z111-Z110</f>
        <v>-7.1157500000001761E-2</v>
      </c>
      <c r="AA112" s="2"/>
      <c r="AB112" s="2"/>
      <c r="AC112" s="2"/>
      <c r="AD112" s="2"/>
      <c r="AE112" s="263">
        <f>AE111-AE110</f>
        <v>2.9075000000002404E-2</v>
      </c>
      <c r="AF112" s="2"/>
      <c r="AG112" s="2"/>
      <c r="AH112" s="2"/>
      <c r="AI112" s="2"/>
      <c r="AJ112" s="263">
        <f>AJ111-AJ110</f>
        <v>-9.5272500000003646E-2</v>
      </c>
      <c r="AK112" s="2"/>
      <c r="AL112" s="2"/>
      <c r="AM112" s="2"/>
      <c r="AN112" s="2"/>
      <c r="AO112" s="263">
        <f>AO111-AO110</f>
        <v>1.2500000000002842E-2</v>
      </c>
      <c r="AP112" s="259"/>
      <c r="AQ112" s="2"/>
      <c r="AR112" s="2"/>
      <c r="AS112" s="2"/>
      <c r="AT112" s="263">
        <f>AT111-AT110</f>
        <v>-6.6200000000002035E-2</v>
      </c>
      <c r="AU112" s="2"/>
      <c r="AV112" s="2"/>
      <c r="AW112" s="2"/>
      <c r="AX112" s="2"/>
      <c r="AY112" s="263">
        <f>AY111-AY110</f>
        <v>7.0174999999998988E-2</v>
      </c>
      <c r="AZ112" s="2"/>
      <c r="BA112" s="2"/>
      <c r="BB112" s="2"/>
      <c r="BC112" s="2"/>
    </row>
    <row r="113" spans="1:55">
      <c r="A113" s="2">
        <v>200</v>
      </c>
      <c r="B113" s="259"/>
      <c r="C113" s="2"/>
      <c r="D113" s="2"/>
      <c r="E113" s="2"/>
      <c r="F113" s="250">
        <f>100*F112/F110</f>
        <v>-0.20032551539938073</v>
      </c>
      <c r="G113" s="2"/>
      <c r="H113" s="2"/>
      <c r="I113" s="2"/>
      <c r="J113" s="2"/>
      <c r="K113" s="250">
        <f>100*K112/K110</f>
        <v>0.22039092264369259</v>
      </c>
      <c r="L113" s="2"/>
      <c r="M113" s="2"/>
      <c r="N113" s="2"/>
      <c r="O113" s="2"/>
      <c r="P113" s="250">
        <f>100*P112/P110</f>
        <v>-0.30253438932888127</v>
      </c>
      <c r="Q113" s="2"/>
      <c r="R113" s="2"/>
      <c r="S113" s="2"/>
      <c r="T113" s="2"/>
      <c r="U113" s="250">
        <f>100*U112/U110</f>
        <v>-5.7927838464067342E-2</v>
      </c>
      <c r="V113" s="259"/>
      <c r="W113" s="2"/>
      <c r="X113" s="2"/>
      <c r="Y113" s="2"/>
      <c r="Z113" s="250">
        <f>100*Z112/Z110</f>
        <v>-0.23687583222370756</v>
      </c>
      <c r="AA113" s="2"/>
      <c r="AB113" s="2"/>
      <c r="AC113" s="2"/>
      <c r="AD113" s="2"/>
      <c r="AE113" s="250">
        <f>100*AE112/AE110</f>
        <v>9.6163386803381531E-2</v>
      </c>
      <c r="AF113" s="2"/>
      <c r="AG113" s="2"/>
      <c r="AH113" s="2"/>
      <c r="AI113" s="2"/>
      <c r="AJ113" s="250">
        <f>100*AJ112/AJ110</f>
        <v>-0.31720492758449692</v>
      </c>
      <c r="AK113" s="2"/>
      <c r="AL113" s="2"/>
      <c r="AM113" s="2"/>
      <c r="AN113" s="2"/>
      <c r="AO113" s="250">
        <f>100*AO112/AO110</f>
        <v>4.1353072533298625E-2</v>
      </c>
      <c r="AP113" s="259"/>
      <c r="AQ113" s="2"/>
      <c r="AR113" s="2"/>
      <c r="AS113" s="2"/>
      <c r="AT113" s="250">
        <f>100*AT112/AT110</f>
        <v>-0.22059313562146629</v>
      </c>
      <c r="AU113" s="2"/>
      <c r="AV113" s="2"/>
      <c r="AW113" s="2"/>
      <c r="AX113" s="2"/>
      <c r="AY113" s="250">
        <f>100*AY112/AY110</f>
        <v>0.23221376571806415</v>
      </c>
      <c r="AZ113" s="2"/>
      <c r="BA113" s="2"/>
      <c r="BB113" s="2"/>
      <c r="BC113" s="2"/>
    </row>
    <row r="114" spans="1:55">
      <c r="A114" s="253" t="s">
        <v>157</v>
      </c>
      <c r="B114" s="256">
        <v>29.99</v>
      </c>
      <c r="C114" s="208">
        <v>29.98</v>
      </c>
      <c r="D114" s="208">
        <v>29.93</v>
      </c>
      <c r="E114" s="208">
        <v>29.92</v>
      </c>
      <c r="F114" s="250">
        <f t="shared" ref="F114:F115" si="22">AVERAGE(B114:E114)</f>
        <v>29.955000000000002</v>
      </c>
      <c r="G114" s="2">
        <v>30.14</v>
      </c>
      <c r="H114" s="2">
        <v>30.31</v>
      </c>
      <c r="I114" s="2">
        <v>30.16</v>
      </c>
      <c r="J114" s="257">
        <v>30.26</v>
      </c>
      <c r="K114" s="255">
        <f t="shared" ref="K114:K115" si="23">AVERAGE(G114:J114)</f>
        <v>30.217500000000001</v>
      </c>
      <c r="L114" s="256">
        <v>29.91</v>
      </c>
      <c r="M114" s="208">
        <v>29.99</v>
      </c>
      <c r="N114" s="208">
        <v>29.92</v>
      </c>
      <c r="O114" s="208">
        <v>29.94</v>
      </c>
      <c r="P114" s="250">
        <f t="shared" ref="P114:P115" si="24">AVERAGE(L114:O114)</f>
        <v>29.939999999999998</v>
      </c>
      <c r="Q114" s="2">
        <v>30.29</v>
      </c>
      <c r="R114" s="2">
        <v>30.34</v>
      </c>
      <c r="S114" s="2">
        <v>30.24</v>
      </c>
      <c r="T114" s="257">
        <v>30.16</v>
      </c>
      <c r="U114" s="255">
        <f t="shared" ref="U114:U115" si="25">AVERAGE(Q114:T114)</f>
        <v>30.257499999999997</v>
      </c>
      <c r="V114" s="256">
        <v>29.89</v>
      </c>
      <c r="W114" s="208">
        <v>29.89</v>
      </c>
      <c r="X114" s="208">
        <v>29.9</v>
      </c>
      <c r="Y114" s="208">
        <v>29.86</v>
      </c>
      <c r="Z114" s="250">
        <f t="shared" ref="Z114:Z115" si="26">AVERAGE(V114:Y114)</f>
        <v>29.885000000000002</v>
      </c>
      <c r="AA114" s="2">
        <v>30.28</v>
      </c>
      <c r="AB114" s="2">
        <v>30.42</v>
      </c>
      <c r="AC114" s="2">
        <v>30.23</v>
      </c>
      <c r="AD114" s="257">
        <v>30.15</v>
      </c>
      <c r="AE114" s="255">
        <f t="shared" ref="AE114:AE115" si="27">AVERAGE(AA114:AD114)</f>
        <v>30.270000000000003</v>
      </c>
      <c r="AF114" s="256">
        <v>29.94</v>
      </c>
      <c r="AG114" s="208">
        <v>29.94</v>
      </c>
      <c r="AH114" s="208">
        <v>29.89</v>
      </c>
      <c r="AI114" s="208">
        <v>29.91</v>
      </c>
      <c r="AJ114" s="255">
        <f t="shared" ref="AJ114:AJ115" si="28">AVERAGE(AF114:AI114)</f>
        <v>29.92</v>
      </c>
      <c r="AK114" s="2">
        <v>30.38</v>
      </c>
      <c r="AL114" s="2">
        <v>30.29</v>
      </c>
      <c r="AM114" s="2">
        <v>30.15</v>
      </c>
      <c r="AN114" s="257">
        <v>30.25</v>
      </c>
      <c r="AO114" s="255">
        <f t="shared" ref="AO114:AO115" si="29">AVERAGE(AK114:AN114)</f>
        <v>30.267499999999998</v>
      </c>
      <c r="AP114" s="256">
        <v>29.96</v>
      </c>
      <c r="AQ114" s="208">
        <v>29.95</v>
      </c>
      <c r="AR114" s="208">
        <v>29.89</v>
      </c>
      <c r="AS114" s="208">
        <v>29.9</v>
      </c>
      <c r="AT114" s="255">
        <f t="shared" ref="AT114:AT115" si="30">AVERAGE(AP114:AS114)</f>
        <v>29.924999999999997</v>
      </c>
      <c r="AU114" s="29">
        <v>30.31</v>
      </c>
      <c r="AV114" s="29">
        <v>30.33</v>
      </c>
      <c r="AW114" s="29">
        <v>30.25</v>
      </c>
      <c r="AX114" s="258">
        <v>30.17</v>
      </c>
      <c r="AY114" s="250">
        <f t="shared" ref="AY114:AY115" si="31">AVERAGE(AU114:AX114)</f>
        <v>30.265000000000001</v>
      </c>
      <c r="AZ114" s="2"/>
      <c r="BA114" s="2"/>
      <c r="BB114" s="2"/>
      <c r="BC114" s="2"/>
    </row>
    <row r="115" spans="1:55">
      <c r="A115" s="2" t="s">
        <v>158</v>
      </c>
      <c r="B115" s="260">
        <v>29.95</v>
      </c>
      <c r="C115" s="261">
        <v>30</v>
      </c>
      <c r="D115" s="260">
        <v>29.957889999999999</v>
      </c>
      <c r="E115" s="261">
        <v>30.008590000000002</v>
      </c>
      <c r="F115" s="250">
        <f t="shared" si="22"/>
        <v>29.979120000000002</v>
      </c>
      <c r="G115" s="261">
        <v>30.22</v>
      </c>
      <c r="H115" s="261">
        <v>30.31</v>
      </c>
      <c r="I115" s="261">
        <v>30.253699999999998</v>
      </c>
      <c r="J115" s="261">
        <v>30.352</v>
      </c>
      <c r="K115" s="255">
        <f t="shared" si="23"/>
        <v>30.283925</v>
      </c>
      <c r="L115" s="114">
        <v>30.03</v>
      </c>
      <c r="M115" s="84">
        <v>29.96</v>
      </c>
      <c r="N115" s="114">
        <v>29.961020000000001</v>
      </c>
      <c r="O115" s="84">
        <v>30.032969999999999</v>
      </c>
      <c r="P115" s="250">
        <f t="shared" si="24"/>
        <v>29.995997500000001</v>
      </c>
      <c r="Q115" s="84">
        <v>30.4</v>
      </c>
      <c r="R115" s="84">
        <v>30.28</v>
      </c>
      <c r="S115" s="84">
        <v>30.346900000000002</v>
      </c>
      <c r="T115" s="84">
        <v>30.221800000000002</v>
      </c>
      <c r="U115" s="255">
        <f t="shared" si="25"/>
        <v>30.312175</v>
      </c>
      <c r="V115" s="114">
        <v>30</v>
      </c>
      <c r="W115" s="84">
        <v>29.94</v>
      </c>
      <c r="X115" s="114">
        <v>29.998329999999999</v>
      </c>
      <c r="Y115" s="84">
        <v>29.939419999999998</v>
      </c>
      <c r="Z115" s="250">
        <f t="shared" si="26"/>
        <v>29.969437499999998</v>
      </c>
      <c r="AA115" s="84">
        <v>30.42</v>
      </c>
      <c r="AB115" s="84">
        <v>30.29</v>
      </c>
      <c r="AC115" s="84">
        <v>30.318000000000001</v>
      </c>
      <c r="AD115" s="84">
        <v>30.1891</v>
      </c>
      <c r="AE115" s="255">
        <f t="shared" si="27"/>
        <v>30.304275000000001</v>
      </c>
      <c r="AF115" s="114">
        <v>30</v>
      </c>
      <c r="AG115" s="84">
        <v>29.92</v>
      </c>
      <c r="AH115" s="114">
        <v>30.01521</v>
      </c>
      <c r="AI115" s="84">
        <v>29.95665</v>
      </c>
      <c r="AJ115" s="255">
        <f t="shared" si="28"/>
        <v>29.972964999999999</v>
      </c>
      <c r="AK115" s="84">
        <v>30.36</v>
      </c>
      <c r="AL115" s="84">
        <v>30.24</v>
      </c>
      <c r="AM115" s="84">
        <v>30.363900000000001</v>
      </c>
      <c r="AN115" s="84">
        <v>30.241800000000001</v>
      </c>
      <c r="AO115" s="255">
        <f t="shared" si="29"/>
        <v>30.301424999999998</v>
      </c>
      <c r="AP115" s="117">
        <v>29.91</v>
      </c>
      <c r="AQ115" s="88">
        <v>29.96</v>
      </c>
      <c r="AR115" s="117">
        <v>29.951809999999998</v>
      </c>
      <c r="AS115" s="88">
        <v>29.9986</v>
      </c>
      <c r="AT115" s="255">
        <f t="shared" si="30"/>
        <v>29.955102499999999</v>
      </c>
      <c r="AU115" s="88">
        <v>30.24</v>
      </c>
      <c r="AV115" s="88">
        <v>30.36</v>
      </c>
      <c r="AW115" s="88">
        <v>30.241599999999998</v>
      </c>
      <c r="AX115" s="88">
        <v>30.355699999999999</v>
      </c>
      <c r="AY115" s="250">
        <f t="shared" si="31"/>
        <v>30.299325</v>
      </c>
      <c r="AZ115" s="2"/>
      <c r="BA115" s="2"/>
      <c r="BB115" s="2"/>
      <c r="BC115" s="2"/>
    </row>
    <row r="116" spans="1:55">
      <c r="A116" s="2"/>
      <c r="B116" s="259"/>
      <c r="C116" s="2"/>
      <c r="D116" s="2"/>
      <c r="E116" s="2"/>
      <c r="F116" s="263">
        <f>F115-F114</f>
        <v>2.4119999999999919E-2</v>
      </c>
      <c r="G116" s="2"/>
      <c r="H116" s="2"/>
      <c r="I116" s="2"/>
      <c r="J116" s="2"/>
      <c r="K116" s="263">
        <f>K115-K114</f>
        <v>6.6424999999998846E-2</v>
      </c>
      <c r="L116" s="2"/>
      <c r="M116" s="2"/>
      <c r="N116" s="2"/>
      <c r="O116" s="2"/>
      <c r="P116" s="263">
        <f>P115-P114</f>
        <v>5.5997500000003697E-2</v>
      </c>
      <c r="Q116" s="2"/>
      <c r="R116" s="2"/>
      <c r="S116" s="2"/>
      <c r="T116" s="2"/>
      <c r="U116" s="263">
        <f>U115-U114</f>
        <v>5.4675000000003138E-2</v>
      </c>
      <c r="V116" s="259"/>
      <c r="W116" s="2"/>
      <c r="X116" s="2"/>
      <c r="Y116" s="2"/>
      <c r="Z116" s="263">
        <f>Z115-Z114</f>
        <v>8.443749999999639E-2</v>
      </c>
      <c r="AA116" s="2"/>
      <c r="AB116" s="2"/>
      <c r="AC116" s="2"/>
      <c r="AD116" s="2"/>
      <c r="AE116" s="263">
        <f>AE115-AE114</f>
        <v>3.4274999999997391E-2</v>
      </c>
      <c r="AF116" s="2"/>
      <c r="AG116" s="2"/>
      <c r="AH116" s="2"/>
      <c r="AI116" s="2"/>
      <c r="AJ116" s="263">
        <f>AJ115-AJ114</f>
        <v>5.296499999999682E-2</v>
      </c>
      <c r="AK116" s="2"/>
      <c r="AL116" s="2"/>
      <c r="AM116" s="2"/>
      <c r="AN116" s="2"/>
      <c r="AO116" s="263">
        <f>AO115-AO114</f>
        <v>3.3924999999999983E-2</v>
      </c>
      <c r="AP116" s="259"/>
      <c r="AQ116" s="2"/>
      <c r="AR116" s="2"/>
      <c r="AS116" s="2"/>
      <c r="AT116" s="263">
        <f>AT115-AT114</f>
        <v>3.0102500000001697E-2</v>
      </c>
      <c r="AU116" s="2"/>
      <c r="AV116" s="2"/>
      <c r="AW116" s="2"/>
      <c r="AX116" s="2"/>
      <c r="AY116" s="263">
        <f>AY115-AY114</f>
        <v>3.4324999999999051E-2</v>
      </c>
      <c r="AZ116" s="2"/>
      <c r="BA116" s="2"/>
      <c r="BB116" s="2"/>
      <c r="BC116" s="2"/>
    </row>
    <row r="117" spans="1:55">
      <c r="A117" s="2">
        <v>220</v>
      </c>
      <c r="B117" s="259"/>
      <c r="C117" s="2"/>
      <c r="D117" s="2"/>
      <c r="E117" s="2"/>
      <c r="F117" s="250">
        <f>100*F116/F114</f>
        <v>8.0520781171757358E-2</v>
      </c>
      <c r="G117" s="2"/>
      <c r="H117" s="2"/>
      <c r="I117" s="2"/>
      <c r="J117" s="2"/>
      <c r="K117" s="250">
        <f>100*K116/K114</f>
        <v>0.21982295027715346</v>
      </c>
      <c r="L117" s="2"/>
      <c r="M117" s="2"/>
      <c r="N117" s="2"/>
      <c r="O117" s="2"/>
      <c r="P117" s="250">
        <f>100*P116/P114</f>
        <v>0.18703239812960487</v>
      </c>
      <c r="Q117" s="2"/>
      <c r="R117" s="2"/>
      <c r="S117" s="2"/>
      <c r="T117" s="2"/>
      <c r="U117" s="250">
        <f>100*U116/U114</f>
        <v>0.18069900024788282</v>
      </c>
      <c r="V117" s="271"/>
      <c r="W117" s="272"/>
      <c r="X117" s="272"/>
      <c r="Y117" s="272"/>
      <c r="Z117" s="250">
        <f>100*Z116/Z114</f>
        <v>0.28254140873346623</v>
      </c>
      <c r="AA117" s="272"/>
      <c r="AB117" s="272"/>
      <c r="AC117" s="272"/>
      <c r="AD117" s="272"/>
      <c r="AE117" s="250">
        <f>100*AE116/AE114</f>
        <v>0.11323092170464945</v>
      </c>
      <c r="AF117" s="2"/>
      <c r="AG117" s="2"/>
      <c r="AH117" s="2"/>
      <c r="AI117" s="2"/>
      <c r="AJ117" s="250">
        <f>100*AJ116/AJ114</f>
        <v>0.17702205882351876</v>
      </c>
      <c r="AK117" s="2"/>
      <c r="AL117" s="2"/>
      <c r="AM117" s="2"/>
      <c r="AN117" s="2"/>
      <c r="AO117" s="250">
        <f>100*AO116/AO114</f>
        <v>0.11208391839431729</v>
      </c>
      <c r="AP117" s="271"/>
      <c r="AQ117" s="272"/>
      <c r="AR117" s="272"/>
      <c r="AS117" s="272"/>
      <c r="AT117" s="250">
        <f>100*AT116/AT114</f>
        <v>0.10059314954052365</v>
      </c>
      <c r="AU117" s="272"/>
      <c r="AV117" s="272"/>
      <c r="AW117" s="272"/>
      <c r="AX117" s="272"/>
      <c r="AY117" s="250">
        <f>100*AY116/AY114</f>
        <v>0.11341483561869833</v>
      </c>
      <c r="AZ117" s="2"/>
      <c r="BA117" s="2"/>
      <c r="BB117" s="2"/>
      <c r="BC117" s="2"/>
    </row>
    <row r="118" spans="1:5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</row>
    <row r="119" spans="1:5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</row>
    <row r="120" spans="1:55">
      <c r="A120" s="39" t="s">
        <v>159</v>
      </c>
      <c r="B120" s="40" t="s">
        <v>160</v>
      </c>
      <c r="C120" s="40"/>
      <c r="D120" s="40"/>
      <c r="E120" s="40"/>
      <c r="F120" s="40"/>
      <c r="G120" s="40"/>
      <c r="H120" s="40"/>
      <c r="I120" s="40"/>
      <c r="J120" s="40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>
      <c r="A121" s="273"/>
      <c r="B121" s="2">
        <v>1</v>
      </c>
      <c r="C121" s="2"/>
      <c r="D121" s="2">
        <v>2</v>
      </c>
      <c r="E121" s="2"/>
      <c r="F121" s="2">
        <v>3</v>
      </c>
      <c r="G121" s="2"/>
      <c r="H121" s="2">
        <v>4</v>
      </c>
      <c r="I121" s="2"/>
      <c r="J121" s="2">
        <v>5</v>
      </c>
      <c r="K121" s="6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>
      <c r="A122" s="273"/>
      <c r="B122" s="2" t="s">
        <v>50</v>
      </c>
      <c r="C122" s="2"/>
      <c r="D122" s="2" t="s">
        <v>50</v>
      </c>
      <c r="E122" s="2"/>
      <c r="F122" s="2" t="s">
        <v>50</v>
      </c>
      <c r="G122" s="2"/>
      <c r="H122" s="2" t="s">
        <v>50</v>
      </c>
      <c r="I122" s="2"/>
      <c r="J122" s="2" t="s">
        <v>50</v>
      </c>
      <c r="K122" s="6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>
      <c r="A123" s="273">
        <v>180</v>
      </c>
      <c r="B123" s="29">
        <f>F109</f>
        <v>-0.47485800200467776</v>
      </c>
      <c r="C123" s="2"/>
      <c r="D123" s="29">
        <f>P109</f>
        <v>-0.46382090050956293</v>
      </c>
      <c r="E123" s="2"/>
      <c r="F123" s="29">
        <f>Z109</f>
        <v>-0.1528865461847444</v>
      </c>
      <c r="G123" s="2"/>
      <c r="H123" s="29">
        <f>AJ109</f>
        <v>-0.2530351170568626</v>
      </c>
      <c r="I123" s="2"/>
      <c r="J123" s="29">
        <f>AT109</f>
        <v>-0.27415655085809476</v>
      </c>
      <c r="K123" s="6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>
      <c r="A124" s="273">
        <v>200</v>
      </c>
      <c r="B124" s="29">
        <f>F113</f>
        <v>-0.20032551539938073</v>
      </c>
      <c r="C124" s="2"/>
      <c r="D124" s="29">
        <f>P113</f>
        <v>-0.30253438932888127</v>
      </c>
      <c r="E124" s="2"/>
      <c r="F124" s="29">
        <f>Z113</f>
        <v>-0.23687583222370756</v>
      </c>
      <c r="G124" s="2"/>
      <c r="H124" s="29">
        <f>AJ113</f>
        <v>-0.31720492758449692</v>
      </c>
      <c r="I124" s="2"/>
      <c r="J124" s="29">
        <f>AT113</f>
        <v>-0.22059313562146629</v>
      </c>
      <c r="K124" s="6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>
      <c r="A125" s="274">
        <v>220</v>
      </c>
      <c r="B125" s="275">
        <f>F117</f>
        <v>8.0520781171757358E-2</v>
      </c>
      <c r="C125" s="291"/>
      <c r="D125" s="275">
        <f>P117</f>
        <v>0.18703239812960487</v>
      </c>
      <c r="E125" s="291"/>
      <c r="F125" s="275">
        <f>Z117</f>
        <v>0.28254140873346623</v>
      </c>
      <c r="G125" s="291"/>
      <c r="H125" s="275">
        <f>AJ117</f>
        <v>0.17702205882351876</v>
      </c>
      <c r="I125" s="291"/>
      <c r="J125" s="275">
        <f>AT117</f>
        <v>0.10059314954052365</v>
      </c>
      <c r="K125" s="29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</row>
    <row r="316" spans="1:5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</row>
    <row r="317" spans="1:5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</row>
    <row r="318" spans="1:5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</row>
    <row r="319" spans="1:5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1:5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1:5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1:5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1:5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1:5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1:5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1:5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1:5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1:5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1:5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1:5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1:5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1:5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1:5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1:5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1:5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1:5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1:5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</row>
    <row r="339" spans="1:5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</row>
    <row r="340" spans="1:5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</row>
    <row r="341" spans="1:5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</row>
    <row r="342" spans="1:5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</row>
    <row r="343" spans="1:5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</row>
    <row r="344" spans="1:5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</row>
    <row r="345" spans="1:5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</row>
    <row r="346" spans="1:5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</row>
    <row r="347" spans="1:5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</row>
    <row r="348" spans="1:5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</row>
    <row r="349" spans="1:5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</row>
    <row r="350" spans="1:5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</row>
    <row r="351" spans="1:5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</row>
    <row r="352" spans="1:5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</row>
    <row r="353" spans="1:5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</row>
    <row r="355" spans="1: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</row>
    <row r="356" spans="1:5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</row>
    <row r="357" spans="1:5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</row>
    <row r="358" spans="1:5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</row>
    <row r="359" spans="1:5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</row>
    <row r="360" spans="1:5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</row>
    <row r="361" spans="1:5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</row>
    <row r="362" spans="1:5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</row>
    <row r="363" spans="1:5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</row>
    <row r="364" spans="1:5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</row>
    <row r="365" spans="1:5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</row>
    <row r="366" spans="1:5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</row>
    <row r="367" spans="1:5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</row>
    <row r="368" spans="1:5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</row>
    <row r="369" spans="1:5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</row>
    <row r="370" spans="1:5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</row>
    <row r="372" spans="1:5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</row>
    <row r="373" spans="1:5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</row>
    <row r="374" spans="1:5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</row>
    <row r="375" spans="1:5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</row>
    <row r="376" spans="1:5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</row>
    <row r="377" spans="1:5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</row>
    <row r="378" spans="1:5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</row>
    <row r="379" spans="1:5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</row>
    <row r="380" spans="1:5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</row>
    <row r="381" spans="1:5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</row>
    <row r="382" spans="1:5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</row>
    <row r="383" spans="1:5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</row>
    <row r="384" spans="1:5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</row>
    <row r="385" spans="1:5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</row>
    <row r="386" spans="1:5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</row>
    <row r="387" spans="1:5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</row>
    <row r="389" spans="1:5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</row>
    <row r="390" spans="1:5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</row>
    <row r="391" spans="1:5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</row>
    <row r="392" spans="1:5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</row>
    <row r="393" spans="1:5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</row>
    <row r="394" spans="1:5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</row>
    <row r="395" spans="1:5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</row>
    <row r="396" spans="1:5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</row>
    <row r="397" spans="1:5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</row>
    <row r="398" spans="1:5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</row>
    <row r="399" spans="1:5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</row>
    <row r="400" spans="1:5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</row>
    <row r="401" spans="1:5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</row>
    <row r="402" spans="1:5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</row>
    <row r="403" spans="1:5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</row>
    <row r="404" spans="1:5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</row>
    <row r="405" spans="1:5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</row>
    <row r="406" spans="1:5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</row>
    <row r="407" spans="1:5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</row>
    <row r="408" spans="1:5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</row>
    <row r="409" spans="1:5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</row>
    <row r="410" spans="1:5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</row>
    <row r="412" spans="1:5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</row>
    <row r="414" spans="1:5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</row>
    <row r="415" spans="1:5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</row>
    <row r="416" spans="1:5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</row>
    <row r="418" spans="1:5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</row>
    <row r="419" spans="1:5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</row>
    <row r="420" spans="1:5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</row>
    <row r="421" spans="1:5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</row>
    <row r="422" spans="1:5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</row>
    <row r="427" spans="1:5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</row>
    <row r="428" spans="1:5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</row>
    <row r="429" spans="1:5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</row>
    <row r="430" spans="1:5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</row>
    <row r="431" spans="1:5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</row>
    <row r="432" spans="1:5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</row>
    <row r="433" spans="1:5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</row>
    <row r="434" spans="1:5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</row>
    <row r="435" spans="1:5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</row>
    <row r="436" spans="1:5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</row>
    <row r="437" spans="1:5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</row>
    <row r="438" spans="1:5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</row>
    <row r="439" spans="1:5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</row>
    <row r="440" spans="1:5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</row>
    <row r="441" spans="1:5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</row>
    <row r="442" spans="1:5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</row>
    <row r="443" spans="1:5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</row>
    <row r="444" spans="1:5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</row>
    <row r="445" spans="1:5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</row>
    <row r="446" spans="1:5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</row>
    <row r="447" spans="1:5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</row>
    <row r="448" spans="1:5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</row>
    <row r="449" spans="1:5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</row>
    <row r="450" spans="1:5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</row>
    <row r="451" spans="1:5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</row>
    <row r="452" spans="1:5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</row>
    <row r="453" spans="1:5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</row>
    <row r="454" spans="1:5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</row>
    <row r="455" spans="1: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</row>
    <row r="456" spans="1:5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</row>
    <row r="457" spans="1:5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</row>
    <row r="458" spans="1:5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</row>
    <row r="459" spans="1:5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</row>
    <row r="460" spans="1:5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</row>
    <row r="461" spans="1:5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</row>
    <row r="462" spans="1:5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</row>
    <row r="464" spans="1:5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</row>
    <row r="465" spans="1:5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</row>
    <row r="466" spans="1:5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</row>
    <row r="467" spans="1:5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</row>
    <row r="468" spans="1:5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</row>
    <row r="469" spans="1:5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</row>
    <row r="470" spans="1:5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</row>
    <row r="471" spans="1:5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</row>
    <row r="472" spans="1:5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</row>
    <row r="473" spans="1:5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</row>
    <row r="474" spans="1:5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</row>
    <row r="475" spans="1:5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</row>
    <row r="476" spans="1:5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</row>
    <row r="477" spans="1:5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</row>
    <row r="478" spans="1:5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</row>
    <row r="479" spans="1:5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</row>
    <row r="480" spans="1:5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</row>
    <row r="481" spans="1:5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</row>
    <row r="482" spans="1:5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</row>
    <row r="483" spans="1:5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</row>
    <row r="484" spans="1:5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</row>
    <row r="485" spans="1:5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</row>
    <row r="486" spans="1:5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</row>
    <row r="487" spans="1:5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</row>
    <row r="488" spans="1:5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</row>
    <row r="489" spans="1:5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</row>
    <row r="490" spans="1:5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</row>
    <row r="491" spans="1:5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</row>
    <row r="492" spans="1:5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</row>
    <row r="493" spans="1:5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</row>
    <row r="494" spans="1:5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</row>
    <row r="495" spans="1:5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</row>
    <row r="496" spans="1:5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</row>
    <row r="497" spans="1:5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</row>
    <row r="498" spans="1:5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</row>
    <row r="499" spans="1:5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</row>
    <row r="500" spans="1:5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</row>
    <row r="501" spans="1:5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</row>
    <row r="502" spans="1:5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</row>
    <row r="503" spans="1:5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</row>
    <row r="504" spans="1:5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</row>
    <row r="505" spans="1:5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</row>
    <row r="506" spans="1:5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</row>
    <row r="507" spans="1:5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</row>
    <row r="508" spans="1:5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</row>
    <row r="510" spans="1:5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</row>
    <row r="511" spans="1:5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</row>
    <row r="512" spans="1:5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</row>
    <row r="513" spans="1:5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</row>
    <row r="514" spans="1:5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</row>
    <row r="515" spans="1:5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</row>
    <row r="516" spans="1:5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</row>
    <row r="517" spans="1:5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</row>
    <row r="518" spans="1:5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</row>
    <row r="519" spans="1:5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</row>
    <row r="520" spans="1:5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</row>
    <row r="521" spans="1:5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</row>
    <row r="522" spans="1:5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</row>
    <row r="523" spans="1:5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</row>
    <row r="524" spans="1:5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</row>
    <row r="525" spans="1:5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</row>
    <row r="526" spans="1:5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</row>
    <row r="527" spans="1:5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</row>
    <row r="528" spans="1:5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</row>
    <row r="529" spans="1:5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</row>
    <row r="530" spans="1:5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</row>
    <row r="531" spans="1:5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</row>
    <row r="532" spans="1:5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</row>
    <row r="533" spans="1:5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</row>
    <row r="534" spans="1:5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</row>
    <row r="535" spans="1:5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</row>
    <row r="536" spans="1:5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</row>
    <row r="537" spans="1:5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</row>
    <row r="538" spans="1:5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</row>
    <row r="539" spans="1:5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</row>
    <row r="540" spans="1:5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</row>
    <row r="541" spans="1:5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</row>
    <row r="542" spans="1:5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</row>
    <row r="543" spans="1:5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</row>
    <row r="544" spans="1:5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</row>
    <row r="545" spans="1:5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</row>
    <row r="546" spans="1:5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</row>
    <row r="547" spans="1:5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</row>
    <row r="548" spans="1:5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</row>
    <row r="549" spans="1:5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</row>
    <row r="550" spans="1:5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</row>
    <row r="551" spans="1:5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</row>
    <row r="552" spans="1:5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</row>
    <row r="553" spans="1:5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</row>
    <row r="554" spans="1:5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</row>
    <row r="556" spans="1:5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</row>
    <row r="557" spans="1:5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</row>
    <row r="558" spans="1:5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</row>
    <row r="559" spans="1:5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</row>
    <row r="560" spans="1:5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</row>
    <row r="561" spans="1:5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</row>
    <row r="562" spans="1:5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</row>
    <row r="563" spans="1:5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</row>
    <row r="564" spans="1:5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</row>
    <row r="565" spans="1:5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</row>
    <row r="566" spans="1:5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</row>
    <row r="567" spans="1:5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</row>
    <row r="568" spans="1:5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</row>
    <row r="569" spans="1:5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</row>
    <row r="570" spans="1:5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</row>
    <row r="571" spans="1:5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</row>
    <row r="572" spans="1:5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</row>
    <row r="573" spans="1:5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</row>
    <row r="574" spans="1:5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</row>
    <row r="575" spans="1:5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</row>
    <row r="576" spans="1:5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</row>
    <row r="577" spans="1:5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</row>
    <row r="578" spans="1:5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</row>
    <row r="579" spans="1:5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</row>
    <row r="580" spans="1:5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</row>
    <row r="581" spans="1:5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</row>
    <row r="582" spans="1:5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</row>
    <row r="583" spans="1:5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</row>
    <row r="584" spans="1:5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</row>
    <row r="585" spans="1:5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</row>
    <row r="586" spans="1:5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</row>
    <row r="587" spans="1:5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</row>
    <row r="588" spans="1:5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</row>
    <row r="589" spans="1:5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</row>
    <row r="590" spans="1:5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</row>
    <row r="591" spans="1:5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</row>
    <row r="592" spans="1:5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</row>
    <row r="593" spans="1:5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</row>
    <row r="594" spans="1:5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</row>
    <row r="595" spans="1:5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</row>
    <row r="596" spans="1:5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</row>
    <row r="597" spans="1:5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</row>
    <row r="598" spans="1:5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</row>
    <row r="599" spans="1:5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</row>
    <row r="600" spans="1:5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</row>
    <row r="602" spans="1:5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</row>
    <row r="603" spans="1:5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</row>
    <row r="604" spans="1:5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</row>
    <row r="605" spans="1:5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</row>
    <row r="606" spans="1:5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</row>
    <row r="607" spans="1:5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</row>
    <row r="608" spans="1:5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</row>
    <row r="609" spans="1:5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</row>
    <row r="610" spans="1:5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</row>
    <row r="611" spans="1:5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</row>
    <row r="612" spans="1:5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</row>
    <row r="613" spans="1:5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</row>
    <row r="614" spans="1:5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</row>
    <row r="615" spans="1:5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</row>
    <row r="616" spans="1:5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</row>
    <row r="617" spans="1:5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</row>
    <row r="618" spans="1:5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</row>
    <row r="619" spans="1:5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</row>
    <row r="620" spans="1:5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</row>
    <row r="621" spans="1:5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</row>
    <row r="622" spans="1:5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</row>
    <row r="623" spans="1:5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</row>
    <row r="624" spans="1:5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</row>
    <row r="625" spans="1:5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</row>
    <row r="626" spans="1:5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</row>
    <row r="627" spans="1:5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</row>
    <row r="628" spans="1:5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</row>
    <row r="629" spans="1:5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</row>
    <row r="630" spans="1:5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</row>
    <row r="631" spans="1:5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</row>
    <row r="632" spans="1:5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</row>
    <row r="633" spans="1:5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</row>
    <row r="634" spans="1:5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</row>
    <row r="635" spans="1:5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</row>
    <row r="636" spans="1:5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</row>
    <row r="637" spans="1:5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</row>
    <row r="638" spans="1:5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</row>
    <row r="639" spans="1:5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</row>
    <row r="640" spans="1:5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</row>
    <row r="641" spans="1:5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</row>
    <row r="642" spans="1:5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</row>
    <row r="643" spans="1:5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</row>
    <row r="644" spans="1:5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</row>
    <row r="645" spans="1:5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</row>
    <row r="646" spans="1:5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</row>
    <row r="648" spans="1:5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</row>
    <row r="649" spans="1:5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</row>
    <row r="650" spans="1:5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</row>
    <row r="651" spans="1:5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</row>
    <row r="652" spans="1:5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</row>
    <row r="653" spans="1:5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</row>
    <row r="654" spans="1:5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</row>
    <row r="655" spans="1: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</row>
    <row r="656" spans="1:5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</row>
    <row r="657" spans="1:5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</row>
    <row r="658" spans="1:5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</row>
    <row r="659" spans="1:5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</row>
    <row r="660" spans="1:5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</row>
    <row r="661" spans="1:5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</row>
    <row r="662" spans="1:5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</row>
    <row r="663" spans="1:5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</row>
    <row r="664" spans="1:5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</row>
    <row r="665" spans="1:5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</row>
    <row r="666" spans="1:5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</row>
    <row r="667" spans="1:5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</row>
    <row r="668" spans="1:5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</row>
    <row r="669" spans="1:5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</row>
    <row r="670" spans="1:5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</row>
    <row r="671" spans="1:5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</row>
    <row r="672" spans="1:5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</row>
    <row r="673" spans="1:5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</row>
    <row r="674" spans="1:5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</row>
    <row r="675" spans="1:5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</row>
    <row r="676" spans="1:5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</row>
    <row r="677" spans="1:5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</row>
    <row r="678" spans="1:5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</row>
    <row r="679" spans="1:5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</row>
    <row r="680" spans="1:5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</row>
    <row r="681" spans="1:5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</row>
    <row r="682" spans="1:5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</row>
    <row r="683" spans="1:5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</row>
    <row r="684" spans="1:5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</row>
    <row r="685" spans="1:5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</row>
    <row r="686" spans="1:5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</row>
    <row r="687" spans="1:5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</row>
    <row r="688" spans="1:5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</row>
    <row r="689" spans="1:5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</row>
    <row r="690" spans="1:5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</row>
    <row r="691" spans="1:5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</row>
    <row r="692" spans="1:5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</row>
    <row r="694" spans="1:5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</row>
    <row r="695" spans="1:5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</row>
    <row r="696" spans="1:5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</row>
    <row r="697" spans="1:5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</row>
    <row r="698" spans="1:5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</row>
    <row r="699" spans="1:5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</row>
    <row r="700" spans="1:5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</row>
    <row r="701" spans="1:5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</row>
    <row r="702" spans="1:5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</row>
    <row r="703" spans="1:5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</row>
    <row r="704" spans="1:5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</row>
    <row r="705" spans="1:5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</row>
    <row r="706" spans="1:5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</row>
    <row r="707" spans="1:5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</row>
    <row r="708" spans="1:5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</row>
    <row r="709" spans="1:5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</row>
    <row r="710" spans="1:5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</row>
    <row r="711" spans="1:5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</row>
    <row r="712" spans="1:5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</row>
    <row r="713" spans="1:5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</row>
    <row r="714" spans="1:5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</row>
    <row r="715" spans="1:5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</row>
    <row r="716" spans="1:5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</row>
    <row r="717" spans="1:5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</row>
    <row r="718" spans="1:5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</row>
    <row r="719" spans="1:5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</row>
    <row r="720" spans="1:5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</row>
    <row r="721" spans="1:5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</row>
    <row r="722" spans="1:5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</row>
    <row r="723" spans="1:5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</row>
    <row r="724" spans="1:5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</row>
    <row r="725" spans="1:5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</row>
    <row r="726" spans="1:5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</row>
    <row r="727" spans="1:5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</row>
    <row r="728" spans="1:5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</row>
    <row r="729" spans="1:5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</row>
    <row r="730" spans="1:5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</row>
    <row r="731" spans="1:5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</row>
    <row r="732" spans="1:5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</row>
    <row r="733" spans="1:5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</row>
    <row r="734" spans="1:5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</row>
    <row r="735" spans="1:5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</row>
    <row r="736" spans="1:5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</row>
    <row r="737" spans="1:5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</row>
    <row r="738" spans="1:5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</row>
    <row r="740" spans="1:5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</row>
    <row r="741" spans="1:5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</row>
    <row r="742" spans="1:5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</row>
    <row r="743" spans="1:5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</row>
    <row r="744" spans="1:5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</row>
    <row r="745" spans="1:5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</row>
    <row r="746" spans="1:5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</row>
    <row r="747" spans="1:5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</row>
    <row r="748" spans="1:5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</row>
    <row r="749" spans="1:5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</row>
    <row r="750" spans="1:5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</row>
    <row r="751" spans="1:5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</row>
    <row r="752" spans="1:5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</row>
    <row r="753" spans="1:5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</row>
    <row r="754" spans="1:5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</row>
    <row r="755" spans="1: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</row>
    <row r="756" spans="1:5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</row>
    <row r="757" spans="1:5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</row>
    <row r="758" spans="1:5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</row>
    <row r="759" spans="1:5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</row>
    <row r="760" spans="1:5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</row>
    <row r="761" spans="1:5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</row>
    <row r="762" spans="1:5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</row>
    <row r="763" spans="1:5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</row>
    <row r="764" spans="1:5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</row>
    <row r="765" spans="1:5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</row>
    <row r="766" spans="1:5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</row>
    <row r="767" spans="1:5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</row>
    <row r="768" spans="1:5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</row>
    <row r="769" spans="1:5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</row>
    <row r="770" spans="1:5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</row>
    <row r="771" spans="1:5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</row>
    <row r="772" spans="1:5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</row>
    <row r="773" spans="1:5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</row>
    <row r="774" spans="1:5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</row>
    <row r="775" spans="1:5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</row>
    <row r="776" spans="1:5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</row>
    <row r="777" spans="1:5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</row>
    <row r="778" spans="1:5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</row>
    <row r="779" spans="1:5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</row>
    <row r="780" spans="1:5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</row>
    <row r="781" spans="1:5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</row>
    <row r="782" spans="1:5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</row>
    <row r="783" spans="1:5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</row>
    <row r="784" spans="1:5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</row>
    <row r="786" spans="1:5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</row>
    <row r="787" spans="1:5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</row>
    <row r="788" spans="1:5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</row>
    <row r="789" spans="1:5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</row>
    <row r="790" spans="1:5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</row>
    <row r="791" spans="1:5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</row>
    <row r="792" spans="1:5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</row>
    <row r="793" spans="1:5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</row>
    <row r="794" spans="1:5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</row>
    <row r="795" spans="1:5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</row>
    <row r="796" spans="1:5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</row>
    <row r="797" spans="1:5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</row>
    <row r="798" spans="1:5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</row>
    <row r="799" spans="1:5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</row>
    <row r="800" spans="1:5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</row>
    <row r="801" spans="1:5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</row>
    <row r="802" spans="1:5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</row>
    <row r="803" spans="1:5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</row>
    <row r="804" spans="1:5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</row>
    <row r="805" spans="1:5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</row>
    <row r="806" spans="1:5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</row>
    <row r="807" spans="1:5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</row>
    <row r="808" spans="1:5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</row>
    <row r="809" spans="1:5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</row>
    <row r="810" spans="1:5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</row>
    <row r="811" spans="1:5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</row>
    <row r="812" spans="1:5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</row>
    <row r="813" spans="1:5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</row>
    <row r="814" spans="1:5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</row>
    <row r="815" spans="1:5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</row>
    <row r="816" spans="1:5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</row>
    <row r="817" spans="1:5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</row>
    <row r="818" spans="1:5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</row>
    <row r="819" spans="1:5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</row>
    <row r="820" spans="1:5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</row>
    <row r="821" spans="1:5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</row>
    <row r="822" spans="1:5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</row>
    <row r="823" spans="1:5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</row>
    <row r="824" spans="1:5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</row>
    <row r="825" spans="1:5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</row>
    <row r="826" spans="1:5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</row>
    <row r="827" spans="1:5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</row>
    <row r="828" spans="1:5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</row>
    <row r="829" spans="1:5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</row>
    <row r="830" spans="1:5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</row>
    <row r="832" spans="1:5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</row>
    <row r="833" spans="1:5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</row>
    <row r="834" spans="1:5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</row>
    <row r="835" spans="1:5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</row>
    <row r="836" spans="1:5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</row>
    <row r="837" spans="1:5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</row>
    <row r="838" spans="1:5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</row>
    <row r="839" spans="1:5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</row>
    <row r="840" spans="1:5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</row>
    <row r="841" spans="1:5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</row>
    <row r="842" spans="1:5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</row>
    <row r="843" spans="1:5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</row>
    <row r="844" spans="1:5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</row>
    <row r="845" spans="1:5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</row>
    <row r="846" spans="1:5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</row>
    <row r="847" spans="1:5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</row>
    <row r="848" spans="1:5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</row>
    <row r="849" spans="1:5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</row>
    <row r="850" spans="1:5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</row>
    <row r="851" spans="1:5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</row>
    <row r="852" spans="1:5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</row>
    <row r="853" spans="1:5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</row>
    <row r="854" spans="1:5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</row>
    <row r="855" spans="1: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</row>
    <row r="856" spans="1:5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</row>
    <row r="857" spans="1:5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</row>
    <row r="858" spans="1:5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</row>
    <row r="859" spans="1:5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</row>
    <row r="860" spans="1:5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</row>
    <row r="861" spans="1:5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</row>
    <row r="862" spans="1:5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</row>
    <row r="863" spans="1:5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</row>
    <row r="864" spans="1:5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</row>
    <row r="865" spans="1:5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</row>
    <row r="866" spans="1:5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</row>
    <row r="867" spans="1:5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</row>
    <row r="868" spans="1:5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</row>
    <row r="869" spans="1:5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</row>
    <row r="870" spans="1:5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</row>
    <row r="871" spans="1:5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</row>
    <row r="872" spans="1:5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</row>
    <row r="873" spans="1:5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</row>
    <row r="874" spans="1:5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</row>
    <row r="875" spans="1:5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</row>
    <row r="876" spans="1:5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</row>
    <row r="877" spans="1:5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</row>
    <row r="878" spans="1:5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</row>
    <row r="879" spans="1:5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</row>
    <row r="880" spans="1:5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</row>
    <row r="881" spans="1:5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</row>
    <row r="882" spans="1:5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</row>
    <row r="883" spans="1:5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</row>
    <row r="884" spans="1:5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</row>
    <row r="885" spans="1:5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</row>
    <row r="886" spans="1:5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</row>
    <row r="887" spans="1:5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</row>
    <row r="888" spans="1:5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</row>
    <row r="889" spans="1:5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</row>
    <row r="890" spans="1:5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</row>
    <row r="891" spans="1:5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</row>
    <row r="892" spans="1:5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</row>
    <row r="893" spans="1:5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</row>
    <row r="894" spans="1:5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</row>
    <row r="895" spans="1:5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</row>
    <row r="896" spans="1:5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</row>
    <row r="897" spans="1:5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</row>
    <row r="898" spans="1:5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</row>
    <row r="899" spans="1:5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</row>
    <row r="900" spans="1:5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</row>
    <row r="901" spans="1:5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</row>
    <row r="902" spans="1:5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</row>
    <row r="903" spans="1:5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</row>
    <row r="904" spans="1:5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</row>
    <row r="905" spans="1:5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</row>
    <row r="906" spans="1:5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</row>
    <row r="907" spans="1:5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</row>
    <row r="908" spans="1:5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</row>
    <row r="909" spans="1:5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</row>
    <row r="910" spans="1:5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</row>
    <row r="911" spans="1:5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</row>
    <row r="912" spans="1:5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</row>
    <row r="913" spans="1:5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</row>
    <row r="914" spans="1:5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</row>
    <row r="915" spans="1:5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</row>
    <row r="916" spans="1:5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</row>
    <row r="917" spans="1:5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</row>
    <row r="918" spans="1:5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</row>
    <row r="919" spans="1:5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</row>
    <row r="920" spans="1:5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</row>
    <row r="921" spans="1:5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</row>
    <row r="922" spans="1:5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</row>
    <row r="923" spans="1:5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</row>
    <row r="924" spans="1:5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</row>
    <row r="925" spans="1:5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</row>
    <row r="926" spans="1:5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</row>
    <row r="927" spans="1:5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</row>
    <row r="928" spans="1:5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</row>
    <row r="929" spans="1:5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</row>
    <row r="930" spans="1:5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</row>
    <row r="931" spans="1:5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</row>
    <row r="932" spans="1:5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</row>
    <row r="933" spans="1:5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</row>
    <row r="934" spans="1:5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</row>
    <row r="935" spans="1:5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</row>
    <row r="936" spans="1:5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</row>
    <row r="937" spans="1:5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</row>
    <row r="938" spans="1:5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</row>
    <row r="939" spans="1:5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</row>
    <row r="940" spans="1:5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</row>
    <row r="941" spans="1:5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</row>
    <row r="942" spans="1:5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</row>
    <row r="943" spans="1:5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</row>
    <row r="944" spans="1:5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</row>
    <row r="945" spans="1:5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</row>
    <row r="946" spans="1:5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</row>
    <row r="947" spans="1:5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</row>
    <row r="948" spans="1:5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</row>
    <row r="949" spans="1:5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</row>
    <row r="950" spans="1:5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</row>
    <row r="951" spans="1:5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</row>
    <row r="952" spans="1:5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</row>
    <row r="953" spans="1:5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</row>
    <row r="954" spans="1:5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</row>
    <row r="955" spans="1: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</row>
    <row r="956" spans="1:5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</row>
    <row r="957" spans="1:5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</row>
    <row r="958" spans="1:5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</row>
    <row r="959" spans="1:5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</row>
    <row r="960" spans="1:5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</row>
    <row r="961" spans="1:5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</row>
    <row r="962" spans="1:5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</row>
    <row r="963" spans="1:5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</row>
    <row r="964" spans="1:5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</row>
    <row r="965" spans="1:5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</row>
    <row r="966" spans="1:5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</row>
    <row r="967" spans="1:5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</row>
    <row r="968" spans="1:5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</row>
    <row r="969" spans="1:5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</row>
    <row r="970" spans="1:5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</row>
    <row r="971" spans="1:5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</row>
    <row r="972" spans="1:5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</row>
    <row r="973" spans="1:5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</row>
    <row r="974" spans="1:5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</row>
    <row r="975" spans="1:5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</row>
    <row r="976" spans="1:5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</row>
    <row r="977" spans="1:5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</row>
    <row r="978" spans="1:5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</row>
    <row r="979" spans="1:5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</row>
    <row r="980" spans="1:5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</row>
    <row r="981" spans="1:5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</row>
    <row r="982" spans="1:5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</row>
    <row r="983" spans="1:5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</row>
    <row r="984" spans="1:5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</row>
    <row r="985" spans="1:5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</row>
    <row r="986" spans="1:5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</row>
    <row r="987" spans="1:5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</row>
    <row r="988" spans="1:5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</row>
    <row r="989" spans="1:5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</row>
    <row r="990" spans="1:5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</row>
    <row r="991" spans="1:5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</row>
    <row r="992" spans="1:5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</row>
    <row r="993" spans="1:5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</row>
    <row r="994" spans="1:5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</row>
    <row r="995" spans="1:5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</row>
    <row r="996" spans="1:5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</row>
    <row r="997" spans="1:5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</row>
    <row r="998" spans="1:5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</row>
    <row r="999" spans="1:5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</row>
    <row r="1000" spans="1:5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</row>
    <row r="1001" spans="1:5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</row>
    <row r="1002" spans="1:5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</row>
    <row r="1003" spans="1:5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</row>
    <row r="1004" spans="1:5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</row>
    <row r="1005" spans="1:5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</row>
    <row r="1006" spans="1:5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</row>
    <row r="1007" spans="1:5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</row>
    <row r="1008" spans="1:5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</row>
    <row r="1009" spans="1:5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</row>
    <row r="1010" spans="1:5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</row>
    <row r="1011" spans="1:5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</row>
    <row r="1012" spans="1:5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</row>
    <row r="1013" spans="1:5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</row>
    <row r="1014" spans="1:5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</row>
    <row r="1015" spans="1:5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</row>
    <row r="1016" spans="1:5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</row>
    <row r="1017" spans="1:5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</row>
    <row r="1018" spans="1:5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</row>
    <row r="1019" spans="1:5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</row>
    <row r="1020" spans="1:5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</row>
    <row r="1021" spans="1:5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</row>
    <row r="1022" spans="1:5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</row>
    <row r="1023" spans="1:5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</row>
    <row r="1024" spans="1:5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</row>
    <row r="1025" spans="1:5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</row>
    <row r="1026" spans="1:5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</row>
    <row r="1027" spans="1:5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</row>
    <row r="1028" spans="1:5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</row>
    <row r="1029" spans="1:5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</row>
    <row r="1030" spans="1:5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</row>
    <row r="1031" spans="1:5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</row>
    <row r="1032" spans="1:5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</row>
    <row r="1033" spans="1:5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</row>
    <row r="1034" spans="1:5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</row>
    <row r="1035" spans="1:5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</row>
    <row r="1036" spans="1:5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</row>
    <row r="1037" spans="1:5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</row>
    <row r="1038" spans="1:5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</row>
    <row r="1039" spans="1:5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</row>
    <row r="1040" spans="1:5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</row>
    <row r="1041" spans="1:5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</row>
    <row r="1042" spans="1:5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</row>
    <row r="1043" spans="1:5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</row>
    <row r="1044" spans="1:5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</row>
    <row r="1045" spans="1:5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</row>
    <row r="1046" spans="1:5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</row>
    <row r="1047" spans="1:5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</row>
    <row r="1048" spans="1:5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</row>
    <row r="1049" spans="1:5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</row>
    <row r="1050" spans="1:5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</row>
    <row r="1051" spans="1:5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</row>
    <row r="1052" spans="1:5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</row>
    <row r="1053" spans="1:5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</row>
    <row r="1054" spans="1:5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</row>
    <row r="1055" spans="1:5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</row>
    <row r="1056" spans="1:5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</row>
    <row r="1057" spans="1:5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</row>
    <row r="1058" spans="1:5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</row>
    <row r="1059" spans="1:5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</row>
    <row r="1060" spans="1:55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</row>
    <row r="1061" spans="1:55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</row>
    <row r="1062" spans="1:55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</row>
    <row r="1063" spans="1:55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</row>
    <row r="1064" spans="1:55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</row>
    <row r="1065" spans="1:55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</row>
  </sheetData>
  <mergeCells count="14">
    <mergeCell ref="AP104:AY104"/>
    <mergeCell ref="B2:C2"/>
    <mergeCell ref="D2:E2"/>
    <mergeCell ref="F2:G2"/>
    <mergeCell ref="H2:I2"/>
    <mergeCell ref="J2:K2"/>
    <mergeCell ref="AM17:AO17"/>
    <mergeCell ref="AM19:AO19"/>
    <mergeCell ref="AM20:AO20"/>
    <mergeCell ref="AM22:AO22"/>
    <mergeCell ref="B104:K104"/>
    <mergeCell ref="L104:U104"/>
    <mergeCell ref="V104:AE104"/>
    <mergeCell ref="AF104:AO104"/>
  </mergeCells>
  <conditionalFormatting sqref="A48">
    <cfRule type="cellIs" dxfId="79" priority="3" operator="greaterThanOrEqual">
      <formula>0.14</formula>
    </cfRule>
    <cfRule type="cellIs" dxfId="78" priority="4" operator="greaterThanOrEqual">
      <formula>0.06</formula>
    </cfRule>
    <cfRule type="cellIs" dxfId="77" priority="5" operator="greaterThanOrEqual">
      <formula>0.01</formula>
    </cfRule>
  </conditionalFormatting>
  <conditionalFormatting sqref="A53">
    <cfRule type="cellIs" dxfId="76" priority="6" operator="greaterThanOrEqual">
      <formula>0.4</formula>
    </cfRule>
    <cfRule type="cellIs" dxfId="75" priority="7" operator="greaterThanOrEqual">
      <formula>0.25</formula>
    </cfRule>
    <cfRule type="cellIs" dxfId="74" priority="8" operator="greaterThanOrEqual">
      <formula>0.1</formula>
    </cfRule>
  </conditionalFormatting>
  <conditionalFormatting sqref="A57">
    <cfRule type="cellIs" dxfId="73" priority="9" operator="greaterThanOrEqual">
      <formula>0.14</formula>
    </cfRule>
    <cfRule type="cellIs" dxfId="72" priority="10" operator="greaterThanOrEqual">
      <formula>0.06</formula>
    </cfRule>
    <cfRule type="cellIs" dxfId="71" priority="11" operator="greaterThanOrEqual">
      <formula>0.01</formula>
    </cfRule>
  </conditionalFormatting>
  <conditionalFormatting sqref="B64:B66">
    <cfRule type="cellIs" dxfId="70" priority="1" operator="greaterThan">
      <formula>3.77</formula>
    </cfRule>
    <cfRule type="cellIs" dxfId="69" priority="2" operator="lessThan">
      <formula>3.77</formula>
    </cfRule>
  </conditionalFormatting>
  <conditionalFormatting sqref="F74:F83">
    <cfRule type="cellIs" dxfId="68" priority="13" operator="greaterThanOrEqual">
      <formula>4.23</formula>
    </cfRule>
    <cfRule type="cellIs" dxfId="67" priority="14" operator="lessThan">
      <formula>4.23</formula>
    </cfRule>
  </conditionalFormatting>
  <conditionalFormatting sqref="L33">
    <cfRule type="cellIs" dxfId="66" priority="12" operator="greaterThan">
      <formula>0</formula>
    </cfRule>
  </conditionalFormatting>
  <hyperlinks>
    <hyperlink ref="F43" r:id="rId1" xr:uid="{00000000-0004-0000-0800-000000000000}"/>
    <hyperlink ref="L48" r:id="rId2" location=":~:text=ANOVA%20%2D%20(Partial)%20Eta%20Squared&amp;text=%CE%B72%20%3D%200.01%20indicates%20a,0.14%20indicates%20a%20large%20effect." xr:uid="{00000000-0004-0000-0800-000001000000}"/>
    <hyperlink ref="G62" r:id="rId3" xr:uid="{00000000-0004-0000-0800-000002000000}"/>
    <hyperlink ref="B68" r:id="rId4" xr:uid="{00000000-0004-0000-0800-000003000000}"/>
    <hyperlink ref="A70" r:id="rId5" xr:uid="{00000000-0004-0000-0800-000004000000}"/>
    <hyperlink ref="A71" r:id="rId6" xr:uid="{00000000-0004-0000-0800-000005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Dimensions</vt:lpstr>
      <vt:lpstr>Print v Scan Dimension Diff.</vt:lpstr>
      <vt:lpstr>2B Temp - Scan - All %</vt:lpstr>
      <vt:lpstr>2B Temp - Scan - All abs</vt:lpstr>
      <vt:lpstr>2B Temp - Scan - All - True dif</vt:lpstr>
      <vt:lpstr>2B Temp - Scan - All - modulus</vt:lpstr>
      <vt:lpstr>2Bi Temp - Scan - midline %</vt:lpstr>
      <vt:lpstr>2Bi Temp - Scan - midline ABS</vt:lpstr>
      <vt:lpstr>2Bi Temp - Scan - mid - true</vt:lpstr>
      <vt:lpstr>2Bi Temp - Scan - mid - modulus</vt:lpstr>
      <vt:lpstr>2Bii Temp - Scan - max %</vt:lpstr>
      <vt:lpstr>2Bii Temp - Scan - max ABS</vt:lpstr>
      <vt:lpstr>2Bii Temp - Scan - max - true</vt:lpstr>
      <vt:lpstr>2Bii Temp - Scan - max - modulu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Ailsa Mummery (PhD Mechanical Engineering FT)</cp:lastModifiedBy>
  <dcterms:modified xsi:type="dcterms:W3CDTF">2023-09-22T09:55:47Z</dcterms:modified>
</cp:coreProperties>
</file>